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90" windowWidth="16425" windowHeight="9870" tabRatio="842" firstSheet="3" activeTab="6"/>
  </bookViews>
  <sheets>
    <sheet name="表1部门收支预算总表" sheetId="1" r:id="rId1"/>
    <sheet name="表2部门收入总表" sheetId="2" r:id="rId2"/>
    <sheet name="表3部门支出总表" sheetId="3" r:id="rId3"/>
    <sheet name="表4财政拨款收支总表" sheetId="4" r:id="rId4"/>
    <sheet name="表5一般公共预算支出表" sheetId="5" r:id="rId5"/>
    <sheet name="表6一般公共预算基本支出表" sheetId="6" r:id="rId6"/>
    <sheet name="表7一般公共预算“三公”经费财政拨款支出" sheetId="7" r:id="rId7"/>
    <sheet name="表8政府性基金预算支出表" sheetId="8" r:id="rId8"/>
  </sheets>
  <definedNames>
    <definedName name="_xlnm.Print_Titles" localSheetId="1">表2部门收入总表!$5:$7</definedName>
    <definedName name="_xlnm.Print_Titles" localSheetId="2">表3部门支出总表!$5:$7</definedName>
    <definedName name="_xlnm.Print_Titles" localSheetId="4">表5一般公共预算支出表!$5:$6</definedName>
    <definedName name="_xlnm.Print_Titles" localSheetId="5">表6一般公共预算基本支出表!$4:$5</definedName>
  </definedNames>
  <calcPr calcId="124519"/>
</workbook>
</file>

<file path=xl/calcChain.xml><?xml version="1.0" encoding="utf-8"?>
<calcChain xmlns="http://schemas.openxmlformats.org/spreadsheetml/2006/main">
  <c r="I19" i="5"/>
  <c r="I33"/>
  <c r="I32" s="1"/>
  <c r="D11" i="4"/>
  <c r="D12"/>
  <c r="D13"/>
  <c r="B6"/>
  <c r="F23" i="3"/>
  <c r="F16"/>
  <c r="F10"/>
  <c r="F27"/>
  <c r="F25"/>
  <c r="F28"/>
  <c r="F42"/>
  <c r="F30"/>
  <c r="C6" i="7"/>
  <c r="B6"/>
  <c r="G40" i="5"/>
  <c r="H40"/>
  <c r="I40"/>
  <c r="F40"/>
  <c r="G39"/>
  <c r="H39"/>
  <c r="I39"/>
  <c r="F39"/>
  <c r="H37"/>
  <c r="H34" s="1"/>
  <c r="I37"/>
  <c r="F37"/>
  <c r="H35"/>
  <c r="I35"/>
  <c r="F35"/>
  <c r="I34"/>
  <c r="F34"/>
  <c r="H32"/>
  <c r="F32"/>
  <c r="H30"/>
  <c r="I30"/>
  <c r="F30"/>
  <c r="G28"/>
  <c r="H28"/>
  <c r="I28"/>
  <c r="F28"/>
  <c r="H21"/>
  <c r="I21"/>
  <c r="F21"/>
  <c r="F20"/>
  <c r="H18"/>
  <c r="H17" s="1"/>
  <c r="I18"/>
  <c r="F18"/>
  <c r="I17"/>
  <c r="F17"/>
  <c r="H8"/>
  <c r="H7" s="1"/>
  <c r="I8"/>
  <c r="F8"/>
  <c r="I7"/>
  <c r="F7"/>
  <c r="F42" s="1"/>
  <c r="E9"/>
  <c r="E11"/>
  <c r="E13"/>
  <c r="E14"/>
  <c r="E15"/>
  <c r="E22"/>
  <c r="E25"/>
  <c r="E28"/>
  <c r="E29"/>
  <c r="E39"/>
  <c r="E40"/>
  <c r="E41"/>
  <c r="G9"/>
  <c r="G10"/>
  <c r="E10" s="1"/>
  <c r="G11"/>
  <c r="G12"/>
  <c r="E12" s="1"/>
  <c r="G13"/>
  <c r="G14"/>
  <c r="G15"/>
  <c r="G16"/>
  <c r="E16" s="1"/>
  <c r="G19"/>
  <c r="E19" s="1"/>
  <c r="G22"/>
  <c r="G23"/>
  <c r="G24"/>
  <c r="E24" s="1"/>
  <c r="G25"/>
  <c r="G26"/>
  <c r="E26" s="1"/>
  <c r="G27"/>
  <c r="E27" s="1"/>
  <c r="G29"/>
  <c r="G31"/>
  <c r="G30" s="1"/>
  <c r="E30" s="1"/>
  <c r="G33"/>
  <c r="G32" s="1"/>
  <c r="G36"/>
  <c r="G35" s="1"/>
  <c r="E35" s="1"/>
  <c r="G38"/>
  <c r="E38" s="1"/>
  <c r="G41"/>
  <c r="E23" i="4"/>
  <c r="F23"/>
  <c r="D10"/>
  <c r="D6"/>
  <c r="B23"/>
  <c r="B7"/>
  <c r="H43" i="3"/>
  <c r="I43"/>
  <c r="G41"/>
  <c r="H41"/>
  <c r="I41"/>
  <c r="F41"/>
  <c r="G40"/>
  <c r="H40"/>
  <c r="I40"/>
  <c r="F40"/>
  <c r="G38"/>
  <c r="E38" s="1"/>
  <c r="H38"/>
  <c r="I38"/>
  <c r="F38"/>
  <c r="G36"/>
  <c r="H36"/>
  <c r="I36"/>
  <c r="F36"/>
  <c r="G35"/>
  <c r="H35"/>
  <c r="I35"/>
  <c r="F35"/>
  <c r="G33"/>
  <c r="E33" s="1"/>
  <c r="H33"/>
  <c r="I33"/>
  <c r="F33"/>
  <c r="G31"/>
  <c r="E31" s="1"/>
  <c r="H31"/>
  <c r="I31"/>
  <c r="F31"/>
  <c r="G29"/>
  <c r="H29"/>
  <c r="I29"/>
  <c r="F29"/>
  <c r="G22"/>
  <c r="H22"/>
  <c r="I22"/>
  <c r="F22"/>
  <c r="H21"/>
  <c r="I21"/>
  <c r="G19"/>
  <c r="H19"/>
  <c r="I19"/>
  <c r="F19"/>
  <c r="G18"/>
  <c r="H18"/>
  <c r="I18"/>
  <c r="F18"/>
  <c r="G9"/>
  <c r="G8" s="1"/>
  <c r="H9"/>
  <c r="I9"/>
  <c r="F9"/>
  <c r="H8"/>
  <c r="I8"/>
  <c r="F8"/>
  <c r="E10"/>
  <c r="E11"/>
  <c r="E12"/>
  <c r="E13"/>
  <c r="E14"/>
  <c r="E15"/>
  <c r="E16"/>
  <c r="E17"/>
  <c r="E20"/>
  <c r="E23"/>
  <c r="E24"/>
  <c r="E25"/>
  <c r="E26"/>
  <c r="E27"/>
  <c r="E28"/>
  <c r="E29"/>
  <c r="E30"/>
  <c r="E32"/>
  <c r="E34"/>
  <c r="E36"/>
  <c r="E37"/>
  <c r="E39"/>
  <c r="E40"/>
  <c r="E41"/>
  <c r="E42"/>
  <c r="D21" i="1"/>
  <c r="D18"/>
  <c r="F43" i="2"/>
  <c r="G43"/>
  <c r="H43"/>
  <c r="I43"/>
  <c r="J43"/>
  <c r="K43"/>
  <c r="L43"/>
  <c r="M43"/>
  <c r="E43"/>
  <c r="G41"/>
  <c r="H41"/>
  <c r="I41"/>
  <c r="J41"/>
  <c r="K41"/>
  <c r="L41"/>
  <c r="M41"/>
  <c r="F41"/>
  <c r="G40"/>
  <c r="H40"/>
  <c r="I40"/>
  <c r="J40"/>
  <c r="K40"/>
  <c r="L40"/>
  <c r="M40"/>
  <c r="F40"/>
  <c r="H38"/>
  <c r="I38"/>
  <c r="J38"/>
  <c r="K38"/>
  <c r="L38"/>
  <c r="M38"/>
  <c r="F38"/>
  <c r="H36"/>
  <c r="I36"/>
  <c r="J36"/>
  <c r="K36"/>
  <c r="L36"/>
  <c r="M36"/>
  <c r="F36"/>
  <c r="F35" s="1"/>
  <c r="H35"/>
  <c r="I35"/>
  <c r="J35"/>
  <c r="K35"/>
  <c r="L35"/>
  <c r="M35"/>
  <c r="H33"/>
  <c r="I33"/>
  <c r="J33"/>
  <c r="K33"/>
  <c r="L33"/>
  <c r="M33"/>
  <c r="F33"/>
  <c r="H31"/>
  <c r="I31"/>
  <c r="J31"/>
  <c r="K31"/>
  <c r="L31"/>
  <c r="M31"/>
  <c r="F31"/>
  <c r="G29"/>
  <c r="H29"/>
  <c r="I29"/>
  <c r="J29"/>
  <c r="K29"/>
  <c r="L29"/>
  <c r="M29"/>
  <c r="F29"/>
  <c r="E29" s="1"/>
  <c r="I22"/>
  <c r="J22"/>
  <c r="K22"/>
  <c r="L22"/>
  <c r="M22"/>
  <c r="F22"/>
  <c r="I21"/>
  <c r="J21"/>
  <c r="K21"/>
  <c r="L21"/>
  <c r="M21"/>
  <c r="F21"/>
  <c r="H19"/>
  <c r="I19"/>
  <c r="J19"/>
  <c r="K19"/>
  <c r="L19"/>
  <c r="M19"/>
  <c r="F19"/>
  <c r="H18"/>
  <c r="I18"/>
  <c r="J18"/>
  <c r="K18"/>
  <c r="L18"/>
  <c r="M18"/>
  <c r="F18"/>
  <c r="I9"/>
  <c r="J9"/>
  <c r="K9"/>
  <c r="L9"/>
  <c r="M9"/>
  <c r="F9"/>
  <c r="I8"/>
  <c r="J8"/>
  <c r="K8"/>
  <c r="L8"/>
  <c r="M8"/>
  <c r="F8"/>
  <c r="E12"/>
  <c r="E13"/>
  <c r="E27"/>
  <c r="E30"/>
  <c r="E37"/>
  <c r="E40"/>
  <c r="E41"/>
  <c r="E42"/>
  <c r="H11"/>
  <c r="H9" s="1"/>
  <c r="H8" s="1"/>
  <c r="H24"/>
  <c r="E24" s="1"/>
  <c r="H28"/>
  <c r="H25"/>
  <c r="G11"/>
  <c r="E11" s="1"/>
  <c r="G17"/>
  <c r="E17" s="1"/>
  <c r="G20"/>
  <c r="G19" s="1"/>
  <c r="G18" s="1"/>
  <c r="G34"/>
  <c r="G33" s="1"/>
  <c r="E33" s="1"/>
  <c r="G37"/>
  <c r="G36" s="1"/>
  <c r="G39"/>
  <c r="G38" s="1"/>
  <c r="E38" s="1"/>
  <c r="G32"/>
  <c r="G31" s="1"/>
  <c r="E31" s="1"/>
  <c r="G13"/>
  <c r="G12"/>
  <c r="G15"/>
  <c r="E15" s="1"/>
  <c r="G14"/>
  <c r="E14" s="1"/>
  <c r="G27"/>
  <c r="G25"/>
  <c r="E25" s="1"/>
  <c r="G26"/>
  <c r="E26" s="1"/>
  <c r="E36" i="5" l="1"/>
  <c r="H20"/>
  <c r="H42" s="1"/>
  <c r="G21"/>
  <c r="E21" s="1"/>
  <c r="E23"/>
  <c r="G8"/>
  <c r="G7" s="1"/>
  <c r="E7" s="1"/>
  <c r="G18"/>
  <c r="I20"/>
  <c r="I42" s="1"/>
  <c r="G37"/>
  <c r="E31"/>
  <c r="E32"/>
  <c r="E33"/>
  <c r="D23" i="4"/>
  <c r="G21" i="3"/>
  <c r="G43" s="1"/>
  <c r="E22"/>
  <c r="F21"/>
  <c r="F43" s="1"/>
  <c r="E35"/>
  <c r="E19"/>
  <c r="E18"/>
  <c r="E9"/>
  <c r="E8"/>
  <c r="E36" i="2"/>
  <c r="G35"/>
  <c r="E35" s="1"/>
  <c r="E32"/>
  <c r="E39"/>
  <c r="E34"/>
  <c r="H22"/>
  <c r="H21" s="1"/>
  <c r="E19"/>
  <c r="E18"/>
  <c r="E20"/>
  <c r="G23"/>
  <c r="G16"/>
  <c r="E16" s="1"/>
  <c r="G10"/>
  <c r="G28"/>
  <c r="E28" s="1"/>
  <c r="B21" i="1"/>
  <c r="B18"/>
  <c r="G20" i="5" l="1"/>
  <c r="E20" s="1"/>
  <c r="E8"/>
  <c r="G17"/>
  <c r="E17" s="1"/>
  <c r="E18"/>
  <c r="E37"/>
  <c r="G34"/>
  <c r="E34" s="1"/>
  <c r="E21" i="3"/>
  <c r="E43" s="1"/>
  <c r="G9" i="2"/>
  <c r="E10"/>
  <c r="G22"/>
  <c r="E23"/>
  <c r="G42" i="5" l="1"/>
  <c r="E42"/>
  <c r="G8" i="2"/>
  <c r="E8" s="1"/>
  <c r="E9"/>
  <c r="G21"/>
  <c r="E21" s="1"/>
  <c r="E22"/>
</calcChain>
</file>

<file path=xl/sharedStrings.xml><?xml version="1.0" encoding="utf-8"?>
<sst xmlns="http://schemas.openxmlformats.org/spreadsheetml/2006/main" count="605" uniqueCount="274">
  <si>
    <t>单位：万元</t>
  </si>
  <si>
    <t>备注</t>
  </si>
  <si>
    <t>项目</t>
  </si>
  <si>
    <t>预算数</t>
  </si>
  <si>
    <t>一、原一般公共预算拨款收入</t>
  </si>
  <si>
    <t>二、原预算外转一般公共预算管理资金收入</t>
  </si>
  <si>
    <t>一、一般公共服务支出</t>
  </si>
  <si>
    <t>二、外交支出</t>
  </si>
  <si>
    <t>三、国防支出</t>
  </si>
  <si>
    <t>四、公共安全支出</t>
  </si>
  <si>
    <t>五、教育支出</t>
  </si>
  <si>
    <t>本年收入合计</t>
  </si>
  <si>
    <t>上年结转</t>
  </si>
  <si>
    <t>收  入  总  计</t>
  </si>
  <si>
    <t>本年支出合计</t>
  </si>
  <si>
    <t>结转下年</t>
  </si>
  <si>
    <t>支  出  总  计</t>
  </si>
  <si>
    <t>（本表收入按收入性质填列，支出按政府收支功能分类科目填列至“类”级科目）</t>
    <phoneticPr fontId="6" type="noConversion"/>
  </si>
  <si>
    <t>2017年收入</t>
    <phoneticPr fontId="6" type="noConversion"/>
  </si>
  <si>
    <t>2017年支出</t>
    <phoneticPr fontId="6" type="noConversion"/>
  </si>
  <si>
    <t>三、政府性基金预算拨款收入</t>
    <phoneticPr fontId="6" type="noConversion"/>
  </si>
  <si>
    <r>
      <rPr>
        <sz val="10"/>
        <color indexed="8"/>
        <rFont val="宋体"/>
        <charset val="134"/>
      </rPr>
      <t>单位：万元</t>
    </r>
    <phoneticPr fontId="16" type="noConversion"/>
  </si>
  <si>
    <r>
      <rPr>
        <b/>
        <sz val="10"/>
        <color indexed="8"/>
        <rFont val="宋体"/>
        <charset val="134"/>
      </rPr>
      <t>科目</t>
    </r>
    <phoneticPr fontId="16" type="noConversion"/>
  </si>
  <si>
    <r>
      <rPr>
        <b/>
        <sz val="10"/>
        <color indexed="8"/>
        <rFont val="宋体"/>
        <charset val="134"/>
      </rPr>
      <t>合计</t>
    </r>
    <phoneticPr fontId="16" type="noConversion"/>
  </si>
  <si>
    <r>
      <rPr>
        <b/>
        <sz val="10"/>
        <color indexed="8"/>
        <rFont val="宋体"/>
        <charset val="134"/>
      </rPr>
      <t>上年结转</t>
    </r>
    <phoneticPr fontId="16" type="noConversion"/>
  </si>
  <si>
    <t>原一般公共预算拨款收入</t>
    <phoneticPr fontId="16" type="noConversion"/>
  </si>
  <si>
    <t>原预算外转一般公共预算管理资金收入</t>
    <phoneticPr fontId="16" type="noConversion"/>
  </si>
  <si>
    <r>
      <rPr>
        <b/>
        <sz val="10"/>
        <color indexed="8"/>
        <rFont val="宋体"/>
        <charset val="134"/>
      </rPr>
      <t>政府性基金预算拨款收入</t>
    </r>
    <phoneticPr fontId="16" type="noConversion"/>
  </si>
  <si>
    <t>财政专户管理资金</t>
    <phoneticPr fontId="16" type="noConversion"/>
  </si>
  <si>
    <t>事业收入</t>
    <phoneticPr fontId="16" type="noConversion"/>
  </si>
  <si>
    <t>事业经营收入</t>
    <phoneticPr fontId="16" type="noConversion"/>
  </si>
  <si>
    <r>
      <rPr>
        <b/>
        <sz val="10"/>
        <color indexed="8"/>
        <rFont val="宋体"/>
        <charset val="134"/>
      </rPr>
      <t>其他收入</t>
    </r>
    <phoneticPr fontId="16" type="noConversion"/>
  </si>
  <si>
    <r>
      <rPr>
        <b/>
        <sz val="10"/>
        <color indexed="8"/>
        <rFont val="宋体"/>
        <charset val="134"/>
      </rPr>
      <t>备注</t>
    </r>
    <phoneticPr fontId="16" type="noConversion"/>
  </si>
  <si>
    <r>
      <rPr>
        <b/>
        <sz val="10"/>
        <color indexed="8"/>
        <rFont val="宋体"/>
        <charset val="134"/>
      </rPr>
      <t>科目编码</t>
    </r>
    <phoneticPr fontId="16" type="noConversion"/>
  </si>
  <si>
    <r>
      <rPr>
        <b/>
        <sz val="10"/>
        <color indexed="8"/>
        <rFont val="宋体"/>
        <charset val="134"/>
      </rPr>
      <t>科目名称</t>
    </r>
    <phoneticPr fontId="16" type="noConversion"/>
  </si>
  <si>
    <t>基本支出</t>
    <phoneticPr fontId="16" type="noConversion"/>
  </si>
  <si>
    <t>项目支出</t>
    <phoneticPr fontId="16" type="noConversion"/>
  </si>
  <si>
    <r>
      <rPr>
        <sz val="10"/>
        <color indexed="8"/>
        <rFont val="宋体"/>
        <charset val="134"/>
      </rPr>
      <t>单位：万元</t>
    </r>
    <phoneticPr fontId="16" type="noConversion"/>
  </si>
  <si>
    <r>
      <rPr>
        <b/>
        <sz val="10"/>
        <color indexed="8"/>
        <rFont val="宋体"/>
        <charset val="134"/>
      </rPr>
      <t>科目</t>
    </r>
    <phoneticPr fontId="16" type="noConversion"/>
  </si>
  <si>
    <r>
      <rPr>
        <b/>
        <sz val="10"/>
        <color indexed="8"/>
        <rFont val="宋体"/>
        <charset val="134"/>
      </rPr>
      <t>合计</t>
    </r>
    <phoneticPr fontId="16" type="noConversion"/>
  </si>
  <si>
    <t>基本支出</t>
    <phoneticPr fontId="16" type="noConversion"/>
  </si>
  <si>
    <t>项目支出</t>
    <phoneticPr fontId="16" type="noConversion"/>
  </si>
  <si>
    <t>事业单位经营支出</t>
    <phoneticPr fontId="16" type="noConversion"/>
  </si>
  <si>
    <t>其他支出</t>
    <phoneticPr fontId="16" type="noConversion"/>
  </si>
  <si>
    <r>
      <rPr>
        <b/>
        <sz val="10"/>
        <color indexed="8"/>
        <rFont val="宋体"/>
        <charset val="134"/>
      </rPr>
      <t>备注</t>
    </r>
    <phoneticPr fontId="16" type="noConversion"/>
  </si>
  <si>
    <r>
      <rPr>
        <b/>
        <sz val="10"/>
        <color indexed="8"/>
        <rFont val="宋体"/>
        <charset val="134"/>
      </rPr>
      <t>科目名称</t>
    </r>
    <phoneticPr fontId="16" type="noConversion"/>
  </si>
  <si>
    <t>收入</t>
    <phoneticPr fontId="16" type="noConversion"/>
  </si>
  <si>
    <t>支出</t>
    <phoneticPr fontId="16" type="noConversion"/>
  </si>
  <si>
    <t>备注</t>
    <phoneticPr fontId="16" type="noConversion"/>
  </si>
  <si>
    <t>项目</t>
    <phoneticPr fontId="16" type="noConversion"/>
  </si>
  <si>
    <t>预算数</t>
    <phoneticPr fontId="16" type="noConversion"/>
  </si>
  <si>
    <t>合计</t>
    <phoneticPr fontId="16" type="noConversion"/>
  </si>
  <si>
    <t>一般公共预算</t>
    <phoneticPr fontId="16" type="noConversion"/>
  </si>
  <si>
    <t>政府性基金预算</t>
    <phoneticPr fontId="16" type="noConversion"/>
  </si>
  <si>
    <t>一、本年收入</t>
    <phoneticPr fontId="16" type="noConversion"/>
  </si>
  <si>
    <t>（一）一般公共预算拨款</t>
    <phoneticPr fontId="16" type="noConversion"/>
  </si>
  <si>
    <t xml:space="preserve">   1.原一般公共预算拨款</t>
    <phoneticPr fontId="16" type="noConversion"/>
  </si>
  <si>
    <t xml:space="preserve">   2.原预算外转一般公共预算管理资</t>
    <phoneticPr fontId="16" type="noConversion"/>
  </si>
  <si>
    <t>（二）政府性基金预算拨款</t>
    <phoneticPr fontId="16" type="noConversion"/>
  </si>
  <si>
    <t>二、上年结转</t>
    <phoneticPr fontId="16" type="noConversion"/>
  </si>
  <si>
    <t xml:space="preserve">   2.原预算外转一般公共预算管理资金</t>
    <phoneticPr fontId="16" type="noConversion"/>
  </si>
  <si>
    <t>二、结转下年</t>
    <phoneticPr fontId="16" type="noConversion"/>
  </si>
  <si>
    <t>收入总计</t>
    <phoneticPr fontId="16" type="noConversion"/>
  </si>
  <si>
    <t>支出总计</t>
    <phoneticPr fontId="16" type="noConversion"/>
  </si>
  <si>
    <t>（本表支出按政府收支功能分类科目填列至“项”级科目）</t>
    <phoneticPr fontId="15" type="noConversion"/>
  </si>
  <si>
    <t>科目编码</t>
  </si>
  <si>
    <t>科目名称</t>
  </si>
  <si>
    <t>合 计</t>
  </si>
  <si>
    <t>基本支出</t>
  </si>
  <si>
    <t>项目支出</t>
  </si>
  <si>
    <t>类</t>
  </si>
  <si>
    <t>款</t>
  </si>
  <si>
    <t>项</t>
  </si>
  <si>
    <t>小计</t>
    <phoneticPr fontId="15" type="noConversion"/>
  </si>
  <si>
    <t>省本级支出</t>
    <phoneticPr fontId="15" type="noConversion"/>
  </si>
  <si>
    <t>补助市县支出</t>
    <phoneticPr fontId="15" type="noConversion"/>
  </si>
  <si>
    <t>合计</t>
  </si>
  <si>
    <t>（本表支出按政府收支经济分类科目填列至“款”级科目）</t>
    <phoneticPr fontId="15" type="noConversion"/>
  </si>
  <si>
    <t>单位：万元</t>
    <phoneticPr fontId="15" type="noConversion"/>
  </si>
  <si>
    <r>
      <rPr>
        <b/>
        <sz val="10"/>
        <color indexed="8"/>
        <rFont val="宋体"/>
        <charset val="134"/>
      </rPr>
      <t>经济分类科目</t>
    </r>
    <phoneticPr fontId="15" type="noConversion"/>
  </si>
  <si>
    <t>基本支出</t>
    <phoneticPr fontId="15" type="noConversion"/>
  </si>
  <si>
    <t>备注</t>
    <phoneticPr fontId="15" type="noConversion"/>
  </si>
  <si>
    <r>
      <rPr>
        <b/>
        <sz val="10"/>
        <color indexed="8"/>
        <rFont val="宋体"/>
        <charset val="134"/>
      </rPr>
      <t>科目编码</t>
    </r>
    <phoneticPr fontId="15" type="noConversion"/>
  </si>
  <si>
    <r>
      <rPr>
        <b/>
        <sz val="10"/>
        <color indexed="8"/>
        <rFont val="宋体"/>
        <charset val="134"/>
      </rPr>
      <t>科目名称</t>
    </r>
    <phoneticPr fontId="15" type="noConversion"/>
  </si>
  <si>
    <r>
      <rPr>
        <b/>
        <sz val="10"/>
        <color indexed="8"/>
        <rFont val="宋体"/>
        <charset val="134"/>
      </rPr>
      <t>合计</t>
    </r>
    <phoneticPr fontId="15" type="noConversion"/>
  </si>
  <si>
    <r>
      <rPr>
        <b/>
        <sz val="10"/>
        <color indexed="8"/>
        <rFont val="宋体"/>
        <charset val="134"/>
      </rPr>
      <t>人员经费</t>
    </r>
    <phoneticPr fontId="15" type="noConversion"/>
  </si>
  <si>
    <r>
      <rPr>
        <b/>
        <sz val="10"/>
        <color indexed="8"/>
        <rFont val="宋体"/>
        <charset val="134"/>
      </rPr>
      <t>公用经费</t>
    </r>
    <phoneticPr fontId="15" type="noConversion"/>
  </si>
  <si>
    <t>——</t>
  </si>
  <si>
    <t>单位：万元</t>
    <phoneticPr fontId="16" type="noConversion"/>
  </si>
  <si>
    <t>科目编码</t>
    <phoneticPr fontId="16" type="noConversion"/>
  </si>
  <si>
    <t>科目名称</t>
    <phoneticPr fontId="16" type="noConversion"/>
  </si>
  <si>
    <t>政府性基金预算支出</t>
    <phoneticPr fontId="16" type="noConversion"/>
  </si>
  <si>
    <t>四、事业收入</t>
    <phoneticPr fontId="6" type="noConversion"/>
  </si>
  <si>
    <t>五、事业单位经营收入</t>
    <phoneticPr fontId="6" type="noConversion"/>
  </si>
  <si>
    <t>六、其他收入</t>
    <phoneticPr fontId="6" type="noConversion"/>
  </si>
  <si>
    <t xml:space="preserve"> </t>
    <phoneticPr fontId="6" type="noConversion"/>
  </si>
  <si>
    <r>
      <t xml:space="preserve"> </t>
    </r>
    <r>
      <rPr>
        <sz val="10"/>
        <rFont val="宋体"/>
        <charset val="134"/>
      </rPr>
      <t>单位：万元</t>
    </r>
  </si>
  <si>
    <r>
      <rPr>
        <b/>
        <sz val="10"/>
        <rFont val="Times New Roman"/>
        <family val="1"/>
      </rPr>
      <t>2016</t>
    </r>
    <r>
      <rPr>
        <b/>
        <sz val="10"/>
        <rFont val="宋体"/>
        <charset val="134"/>
      </rPr>
      <t>年初预算数</t>
    </r>
    <phoneticPr fontId="6" type="noConversion"/>
  </si>
  <si>
    <r>
      <rPr>
        <b/>
        <sz val="10"/>
        <rFont val="Times New Roman"/>
        <family val="1"/>
      </rPr>
      <t>2017</t>
    </r>
    <r>
      <rPr>
        <b/>
        <sz val="10"/>
        <rFont val="宋体"/>
        <charset val="134"/>
      </rPr>
      <t>年初预算数</t>
    </r>
    <phoneticPr fontId="6" type="noConversion"/>
  </si>
  <si>
    <r>
      <t>2017</t>
    </r>
    <r>
      <rPr>
        <b/>
        <sz val="10"/>
        <rFont val="宋体"/>
        <charset val="134"/>
      </rPr>
      <t>年“三公”经费支出占公共财政预算支出的比重</t>
    </r>
    <phoneticPr fontId="6" type="noConversion"/>
  </si>
  <si>
    <r>
      <t xml:space="preserve"> </t>
    </r>
    <r>
      <rPr>
        <sz val="10"/>
        <rFont val="宋体"/>
        <charset val="134"/>
      </rPr>
      <t>一、</t>
    </r>
    <r>
      <rPr>
        <sz val="10"/>
        <rFont val="Times New Roman"/>
        <family val="1"/>
      </rPr>
      <t xml:space="preserve"> </t>
    </r>
    <r>
      <rPr>
        <sz val="10"/>
        <rFont val="宋体"/>
        <charset val="134"/>
      </rPr>
      <t>因公出国（境）费</t>
    </r>
  </si>
  <si>
    <r>
      <t xml:space="preserve"> </t>
    </r>
    <r>
      <rPr>
        <sz val="10"/>
        <rFont val="宋体"/>
        <charset val="134"/>
      </rPr>
      <t>二、公务接待费</t>
    </r>
  </si>
  <si>
    <r>
      <t xml:space="preserve"> </t>
    </r>
    <r>
      <rPr>
        <sz val="10"/>
        <rFont val="宋体"/>
        <charset val="134"/>
      </rPr>
      <t>三、公务车购置及运行维护费</t>
    </r>
  </si>
  <si>
    <r>
      <t xml:space="preserve">     1</t>
    </r>
    <r>
      <rPr>
        <sz val="10"/>
        <rFont val="宋体"/>
        <charset val="134"/>
      </rPr>
      <t>、公务车运行维护费</t>
    </r>
  </si>
  <si>
    <r>
      <t xml:space="preserve">     2</t>
    </r>
    <r>
      <rPr>
        <sz val="10"/>
        <rFont val="宋体"/>
        <charset val="134"/>
      </rPr>
      <t>、公务车购置费</t>
    </r>
  </si>
  <si>
    <r>
      <t>说明：</t>
    </r>
    <r>
      <rPr>
        <sz val="10"/>
        <rFont val="Times New Roman"/>
        <family val="1"/>
      </rPr>
      <t>1</t>
    </r>
    <r>
      <rPr>
        <sz val="10"/>
        <rFont val="宋体"/>
        <charset val="134"/>
      </rPr>
      <t xml:space="preserve">、因公出国（境）费，指单位公务出国（境）的国际旅费、国外城市间交通费、住宿费、伙食费、培训费、公杂费等支出。
</t>
    </r>
    <phoneticPr fontId="6" type="noConversion"/>
  </si>
  <si>
    <r>
      <t xml:space="preserve">             2</t>
    </r>
    <r>
      <rPr>
        <sz val="10"/>
        <rFont val="宋体"/>
        <charset val="134"/>
      </rPr>
      <t>、公务用车购置费，指公务用车车辆购置支出（含车辆购置税）。</t>
    </r>
    <phoneticPr fontId="6" type="noConversion"/>
  </si>
  <si>
    <r>
      <t xml:space="preserve">            </t>
    </r>
    <r>
      <rPr>
        <sz val="10"/>
        <rFont val="Times New Roman"/>
        <family val="1"/>
      </rPr>
      <t xml:space="preserve"> 3</t>
    </r>
    <r>
      <rPr>
        <sz val="10"/>
        <rFont val="宋体"/>
        <charset val="134"/>
      </rPr>
      <t>、公务用车运行维护费，指单位按规定保留的公务用车租用费、燃料费、维修费、过桥过路费、保险费、安全奖励费用等支出。</t>
    </r>
    <phoneticPr fontId="6" type="noConversion"/>
  </si>
  <si>
    <r>
      <t xml:space="preserve">                    </t>
    </r>
    <r>
      <rPr>
        <sz val="10"/>
        <rFont val="宋体"/>
        <charset val="134"/>
      </rPr>
      <t>公务用车指用于履行公务的机动车辆，包括一般公务用车和执法执勤用车等。</t>
    </r>
    <phoneticPr fontId="6" type="noConversion"/>
  </si>
  <si>
    <r>
      <t xml:space="preserve">             4</t>
    </r>
    <r>
      <rPr>
        <sz val="10"/>
        <rFont val="宋体"/>
        <charset val="134"/>
      </rPr>
      <t>、公务接待费，指单位按规定开支的各类公务接待（含外宾接待）费用。</t>
    </r>
    <phoneticPr fontId="6" type="noConversion"/>
  </si>
  <si>
    <r>
      <t xml:space="preserve">             5</t>
    </r>
    <r>
      <rPr>
        <sz val="10"/>
        <rFont val="宋体"/>
        <charset val="134"/>
      </rPr>
      <t>、</t>
    </r>
    <r>
      <rPr>
        <sz val="10"/>
        <rFont val="Times New Roman"/>
        <family val="1"/>
      </rPr>
      <t>“</t>
    </r>
    <r>
      <rPr>
        <sz val="10"/>
        <rFont val="宋体"/>
        <charset val="134"/>
      </rPr>
      <t>三公”经费一般公共财政拨款预算数是指当年年初预算安排的财政拨款数，不含执行中追加预算安排。</t>
    </r>
    <phoneticPr fontId="6" type="noConversion"/>
  </si>
  <si>
    <r>
      <t xml:space="preserve">             6</t>
    </r>
    <r>
      <rPr>
        <b/>
        <sz val="10"/>
        <rFont val="宋体"/>
        <charset val="134"/>
      </rPr>
      <t>、贵州省省本级因公出国（境）费，省级各部门在</t>
    </r>
    <r>
      <rPr>
        <b/>
        <sz val="10"/>
        <rFont val="Times New Roman"/>
        <family val="1"/>
      </rPr>
      <t>2017</t>
    </r>
    <r>
      <rPr>
        <b/>
        <sz val="10"/>
        <rFont val="宋体"/>
        <charset val="134"/>
      </rPr>
      <t xml:space="preserve">年部门预算中有列支的按批复据实公开；公务车购置费实行总额控制，
</t>
    </r>
    <r>
      <rPr>
        <b/>
        <sz val="10"/>
        <rFont val="Times New Roman"/>
        <family val="1"/>
      </rPr>
      <t xml:space="preserve">                   </t>
    </r>
    <r>
      <rPr>
        <b/>
        <sz val="10"/>
        <rFont val="宋体"/>
        <charset val="134"/>
      </rPr>
      <t>年初未分配，年度间根据实际情况，按程序审批后分配到具体部门。</t>
    </r>
    <phoneticPr fontId="6" type="noConversion"/>
  </si>
  <si>
    <r>
      <t xml:space="preserve">             7</t>
    </r>
    <r>
      <rPr>
        <b/>
        <sz val="10"/>
        <color indexed="10"/>
        <rFont val="宋体"/>
        <charset val="134"/>
      </rPr>
      <t>、部门“三公”经费无相关支出的，须填“</t>
    </r>
    <r>
      <rPr>
        <b/>
        <sz val="10"/>
        <color indexed="10"/>
        <rFont val="Times New Roman"/>
        <family val="1"/>
      </rPr>
      <t>0"</t>
    </r>
    <r>
      <rPr>
        <b/>
        <sz val="10"/>
        <color indexed="10"/>
        <rFont val="宋体"/>
        <charset val="134"/>
      </rPr>
      <t>。</t>
    </r>
    <phoneticPr fontId="6" type="noConversion"/>
  </si>
  <si>
    <t>2017年与上年预算数相比增减变化原因</t>
    <phoneticPr fontId="6" type="noConversion"/>
  </si>
  <si>
    <t>2017年与上年预算数相比增减变化比率</t>
    <phoneticPr fontId="6" type="noConversion"/>
  </si>
  <si>
    <t>表1</t>
    <phoneticPr fontId="6" type="noConversion"/>
  </si>
  <si>
    <t>表2</t>
    <phoneticPr fontId="6" type="noConversion"/>
  </si>
  <si>
    <t>表3</t>
    <phoneticPr fontId="6" type="noConversion"/>
  </si>
  <si>
    <t>贵州省人力资源和社会保障厅2017年部门支出总表</t>
    <phoneticPr fontId="16" type="noConversion"/>
  </si>
  <si>
    <t>贵州省人力资源和社会保障厅2017年一般公共预算支出表</t>
    <phoneticPr fontId="15" type="noConversion"/>
  </si>
  <si>
    <t>贵州省人力资源和社会保障厅2017年一般公共预算基本支出明细表（按经济科目分类）</t>
    <phoneticPr fontId="15" type="noConversion"/>
  </si>
  <si>
    <t>贵州省人力资源和社会保障厅2017年一般公共预算“三公”经费财政拨款支出表</t>
    <phoneticPr fontId="6" type="noConversion"/>
  </si>
  <si>
    <t>贵州省人力资源和社会保障厅2017年政府性基金预算支出表</t>
    <phoneticPr fontId="16" type="noConversion"/>
  </si>
  <si>
    <t>表4</t>
    <phoneticPr fontId="6" type="noConversion"/>
  </si>
  <si>
    <t>表5</t>
    <phoneticPr fontId="6" type="noConversion"/>
  </si>
  <si>
    <t>表6</t>
    <phoneticPr fontId="6" type="noConversion"/>
  </si>
  <si>
    <t>表7</t>
    <phoneticPr fontId="6" type="noConversion"/>
  </si>
  <si>
    <t>表8</t>
    <phoneticPr fontId="6" type="noConversion"/>
  </si>
  <si>
    <t>类</t>
    <phoneticPr fontId="15" type="noConversion"/>
  </si>
  <si>
    <t>款</t>
    <phoneticPr fontId="15" type="noConversion"/>
  </si>
  <si>
    <t>项</t>
    <phoneticPr fontId="15" type="noConversion"/>
  </si>
  <si>
    <r>
      <t>2</t>
    </r>
    <r>
      <rPr>
        <sz val="10"/>
        <rFont val="Times New Roman"/>
        <family val="1"/>
      </rPr>
      <t>01</t>
    </r>
    <phoneticPr fontId="42" type="noConversion"/>
  </si>
  <si>
    <r>
      <t>0</t>
    </r>
    <r>
      <rPr>
        <sz val="10"/>
        <rFont val="Times New Roman"/>
        <family val="1"/>
      </rPr>
      <t>4</t>
    </r>
    <phoneticPr fontId="42" type="noConversion"/>
  </si>
  <si>
    <r>
      <t>9</t>
    </r>
    <r>
      <rPr>
        <sz val="10"/>
        <rFont val="Times New Roman"/>
        <family val="1"/>
      </rPr>
      <t>9</t>
    </r>
    <phoneticPr fontId="42" type="noConversion"/>
  </si>
  <si>
    <r>
      <t>1</t>
    </r>
    <r>
      <rPr>
        <sz val="10"/>
        <rFont val="Times New Roman"/>
        <family val="1"/>
      </rPr>
      <t>0</t>
    </r>
    <phoneticPr fontId="42" type="noConversion"/>
  </si>
  <si>
    <t>人力资源事务</t>
    <phoneticPr fontId="42" type="noConversion"/>
  </si>
  <si>
    <r>
      <t>0</t>
    </r>
    <r>
      <rPr>
        <sz val="10"/>
        <rFont val="Times New Roman"/>
        <family val="1"/>
      </rPr>
      <t>1</t>
    </r>
    <phoneticPr fontId="42" type="noConversion"/>
  </si>
  <si>
    <t>行政运行</t>
    <phoneticPr fontId="42" type="noConversion"/>
  </si>
  <si>
    <r>
      <t>0</t>
    </r>
    <r>
      <rPr>
        <sz val="10"/>
        <rFont val="Times New Roman"/>
        <family val="1"/>
      </rPr>
      <t>2</t>
    </r>
    <phoneticPr fontId="42" type="noConversion"/>
  </si>
  <si>
    <t>一般行政管理事务</t>
    <phoneticPr fontId="42" type="noConversion"/>
  </si>
  <si>
    <t>政府特殊津贴</t>
    <phoneticPr fontId="42" type="noConversion"/>
  </si>
  <si>
    <r>
      <t>0</t>
    </r>
    <r>
      <rPr>
        <sz val="10"/>
        <rFont val="Times New Roman"/>
        <family val="1"/>
      </rPr>
      <t>8</t>
    </r>
    <phoneticPr fontId="42" type="noConversion"/>
  </si>
  <si>
    <t>引进人才费用</t>
    <phoneticPr fontId="42" type="noConversion"/>
  </si>
  <si>
    <t>公务员履职能力提升</t>
    <phoneticPr fontId="42" type="noConversion"/>
  </si>
  <si>
    <r>
      <t>1</t>
    </r>
    <r>
      <rPr>
        <sz val="10"/>
        <rFont val="Times New Roman"/>
        <family val="1"/>
      </rPr>
      <t>1</t>
    </r>
    <phoneticPr fontId="42" type="noConversion"/>
  </si>
  <si>
    <r>
      <t>5</t>
    </r>
    <r>
      <rPr>
        <sz val="10"/>
        <rFont val="Times New Roman"/>
        <family val="1"/>
      </rPr>
      <t>0</t>
    </r>
    <phoneticPr fontId="42" type="noConversion"/>
  </si>
  <si>
    <t>事业运行</t>
    <phoneticPr fontId="42" type="noConversion"/>
  </si>
  <si>
    <r>
      <t>2</t>
    </r>
    <r>
      <rPr>
        <sz val="10"/>
        <rFont val="Times New Roman"/>
        <family val="1"/>
      </rPr>
      <t>05</t>
    </r>
    <phoneticPr fontId="42" type="noConversion"/>
  </si>
  <si>
    <r>
      <t>03</t>
    </r>
    <r>
      <rPr>
        <sz val="10"/>
        <rFont val="Times New Roman"/>
        <family val="1"/>
      </rPr>
      <t/>
    </r>
  </si>
  <si>
    <t>职业教育</t>
    <phoneticPr fontId="42" type="noConversion"/>
  </si>
  <si>
    <r>
      <t>0</t>
    </r>
    <r>
      <rPr>
        <sz val="10"/>
        <rFont val="Times New Roman"/>
        <family val="1"/>
      </rPr>
      <t>3</t>
    </r>
    <phoneticPr fontId="42" type="noConversion"/>
  </si>
  <si>
    <t>技校教育</t>
    <phoneticPr fontId="42" type="noConversion"/>
  </si>
  <si>
    <r>
      <t>2</t>
    </r>
    <r>
      <rPr>
        <sz val="10"/>
        <rFont val="Times New Roman"/>
        <family val="1"/>
      </rPr>
      <t>08</t>
    </r>
    <phoneticPr fontId="42" type="noConversion"/>
  </si>
  <si>
    <t>人力资源和社会保障管理事务</t>
    <phoneticPr fontId="42" type="noConversion"/>
  </si>
  <si>
    <t>综合业务管理</t>
    <phoneticPr fontId="42" type="noConversion"/>
  </si>
  <si>
    <r>
      <t>0</t>
    </r>
    <r>
      <rPr>
        <sz val="10"/>
        <rFont val="Times New Roman"/>
        <family val="1"/>
      </rPr>
      <t>9</t>
    </r>
    <phoneticPr fontId="42" type="noConversion"/>
  </si>
  <si>
    <t>社会保险经办机构</t>
    <phoneticPr fontId="42" type="noConversion"/>
  </si>
  <si>
    <t>公共就业服务和职业技能鉴定机构</t>
    <phoneticPr fontId="42" type="noConversion"/>
  </si>
  <si>
    <r>
      <t>208</t>
    </r>
    <r>
      <rPr>
        <sz val="10"/>
        <rFont val="Times New Roman"/>
        <family val="1"/>
      </rPr>
      <t/>
    </r>
  </si>
  <si>
    <t>其他社会保障和就业支出</t>
    <phoneticPr fontId="42" type="noConversion"/>
  </si>
  <si>
    <r>
      <t>210</t>
    </r>
    <r>
      <rPr>
        <sz val="10"/>
        <rFont val="Times New Roman"/>
        <family val="1"/>
      </rPr>
      <t/>
    </r>
  </si>
  <si>
    <r>
      <t>2</t>
    </r>
    <r>
      <rPr>
        <sz val="10"/>
        <rFont val="Times New Roman"/>
        <family val="1"/>
      </rPr>
      <t>21</t>
    </r>
    <phoneticPr fontId="42" type="noConversion"/>
  </si>
  <si>
    <t>住房保障支出</t>
    <phoneticPr fontId="42" type="noConversion"/>
  </si>
  <si>
    <t>住房改革支出</t>
    <phoneticPr fontId="42" type="noConversion"/>
  </si>
  <si>
    <t>住房公积金</t>
    <phoneticPr fontId="42" type="noConversion"/>
  </si>
  <si>
    <r>
      <t>2</t>
    </r>
    <r>
      <rPr>
        <sz val="10"/>
        <rFont val="Times New Roman"/>
        <family val="1"/>
      </rPr>
      <t>08</t>
    </r>
    <phoneticPr fontId="15" type="noConversion"/>
  </si>
  <si>
    <r>
      <t>0</t>
    </r>
    <r>
      <rPr>
        <sz val="10"/>
        <rFont val="Times New Roman"/>
        <family val="1"/>
      </rPr>
      <t>5</t>
    </r>
    <phoneticPr fontId="15" type="noConversion"/>
  </si>
  <si>
    <t>行政事业单位离退休</t>
    <phoneticPr fontId="15" type="noConversion"/>
  </si>
  <si>
    <t>机关事业单位基本养老保险缴费支出</t>
    <phoneticPr fontId="15" type="noConversion"/>
  </si>
  <si>
    <t>工资福利支出</t>
  </si>
  <si>
    <t>30101</t>
  </si>
  <si>
    <t xml:space="preserve">  基本工资</t>
  </si>
  <si>
    <t>30102</t>
  </si>
  <si>
    <t xml:space="preserve">  津贴补贴</t>
  </si>
  <si>
    <t>30103</t>
  </si>
  <si>
    <t xml:space="preserve">  奖金</t>
  </si>
  <si>
    <t>30104</t>
  </si>
  <si>
    <t xml:space="preserve">  其他社会保障缴费</t>
  </si>
  <si>
    <t>30107</t>
  </si>
  <si>
    <t xml:space="preserve">  绩效工资</t>
  </si>
  <si>
    <t>30108</t>
  </si>
  <si>
    <t xml:space="preserve">  机关事业单位基本养老保险缴费</t>
  </si>
  <si>
    <t>商品和服务支出</t>
  </si>
  <si>
    <t>30201</t>
  </si>
  <si>
    <t xml:space="preserve">  办公费</t>
  </si>
  <si>
    <t>30202</t>
  </si>
  <si>
    <t xml:space="preserve">  印刷费</t>
  </si>
  <si>
    <t>30204</t>
  </si>
  <si>
    <t xml:space="preserve">  手续费</t>
  </si>
  <si>
    <t>30205</t>
  </si>
  <si>
    <t xml:space="preserve">  水费</t>
  </si>
  <si>
    <t>30206</t>
  </si>
  <si>
    <t xml:space="preserve">  电费</t>
  </si>
  <si>
    <t>30207</t>
  </si>
  <si>
    <t xml:space="preserve">  邮电费</t>
  </si>
  <si>
    <t>30209</t>
  </si>
  <si>
    <t xml:space="preserve">  物业管理费</t>
  </si>
  <si>
    <t>30211</t>
  </si>
  <si>
    <t xml:space="preserve">  差旅费</t>
  </si>
  <si>
    <t>30212</t>
  </si>
  <si>
    <t xml:space="preserve">  因公出国（境）费用</t>
    <phoneticPr fontId="42" type="noConversion"/>
  </si>
  <si>
    <t>30213</t>
  </si>
  <si>
    <t xml:space="preserve">  维修(护)费</t>
  </si>
  <si>
    <t>30214</t>
  </si>
  <si>
    <t xml:space="preserve">  租赁费</t>
    <phoneticPr fontId="42" type="noConversion"/>
  </si>
  <si>
    <t>30215</t>
  </si>
  <si>
    <t xml:space="preserve">  会议费</t>
  </si>
  <si>
    <t>30216</t>
  </si>
  <si>
    <t xml:space="preserve">  培训费</t>
  </si>
  <si>
    <t>30217</t>
  </si>
  <si>
    <t xml:space="preserve">  公务接待费</t>
  </si>
  <si>
    <t>30226</t>
  </si>
  <si>
    <t xml:space="preserve">  劳务费</t>
  </si>
  <si>
    <t>30228</t>
  </si>
  <si>
    <t xml:space="preserve">  工会经费</t>
  </si>
  <si>
    <t>30229</t>
  </si>
  <si>
    <t xml:space="preserve">  福利费</t>
  </si>
  <si>
    <t>30231</t>
  </si>
  <si>
    <t xml:space="preserve">  公务用车运行维护费</t>
  </si>
  <si>
    <t>30239</t>
  </si>
  <si>
    <t xml:space="preserve">  其他交通费用</t>
  </si>
  <si>
    <t>30299</t>
  </si>
  <si>
    <t xml:space="preserve">  其他商品和服务支出</t>
  </si>
  <si>
    <t>对个人和家庭的补助</t>
  </si>
  <si>
    <t>30301</t>
  </si>
  <si>
    <t xml:space="preserve">  离休费</t>
  </si>
  <si>
    <t>30302</t>
  </si>
  <si>
    <t xml:space="preserve">  退休费</t>
  </si>
  <si>
    <t>30305</t>
  </si>
  <si>
    <t xml:space="preserve">  生活补助</t>
  </si>
  <si>
    <t>30311</t>
  </si>
  <si>
    <t xml:space="preserve">  住房公积金</t>
  </si>
  <si>
    <t>其他资本性支出</t>
  </si>
  <si>
    <t>31002</t>
  </si>
  <si>
    <t xml:space="preserve">  办公设备购置</t>
  </si>
  <si>
    <t>31099</t>
  </si>
  <si>
    <t xml:space="preserve">  其他资本性支出</t>
  </si>
  <si>
    <t>贵州省人力资源和社会保障厅2017年部门收支预算总表</t>
    <phoneticPr fontId="6" type="noConversion"/>
  </si>
  <si>
    <t>贵州省人力资源和社会保障厅2017年部门收入总表</t>
    <phoneticPr fontId="16" type="noConversion"/>
  </si>
  <si>
    <t>贵州省人力资源和社会保障厅2017年财政拨款收支总表</t>
    <phoneticPr fontId="16" type="noConversion"/>
  </si>
  <si>
    <r>
      <t>2</t>
    </r>
    <r>
      <rPr>
        <sz val="10"/>
        <rFont val="Times New Roman"/>
        <family val="1"/>
      </rPr>
      <t>08</t>
    </r>
    <phoneticPr fontId="15" type="noConversion"/>
  </si>
  <si>
    <r>
      <t>0</t>
    </r>
    <r>
      <rPr>
        <sz val="10"/>
        <rFont val="Times New Roman"/>
        <family val="1"/>
      </rPr>
      <t>1</t>
    </r>
    <phoneticPr fontId="15" type="noConversion"/>
  </si>
  <si>
    <r>
      <t>0</t>
    </r>
    <r>
      <rPr>
        <sz val="10"/>
        <rFont val="Times New Roman"/>
        <family val="1"/>
      </rPr>
      <t>6</t>
    </r>
    <phoneticPr fontId="15" type="noConversion"/>
  </si>
  <si>
    <t>就业管理事务</t>
    <phoneticPr fontId="15" type="noConversion"/>
  </si>
  <si>
    <t>201</t>
    <phoneticPr fontId="15" type="noConversion"/>
  </si>
  <si>
    <t>10</t>
    <phoneticPr fontId="15" type="noConversion"/>
  </si>
  <si>
    <t>12</t>
    <phoneticPr fontId="15" type="noConversion"/>
  </si>
  <si>
    <t>公务员综合管理</t>
    <phoneticPr fontId="15" type="noConversion"/>
  </si>
  <si>
    <t>208</t>
    <phoneticPr fontId="15" type="noConversion"/>
  </si>
  <si>
    <t>26</t>
    <phoneticPr fontId="15" type="noConversion"/>
  </si>
  <si>
    <t>02</t>
    <phoneticPr fontId="15" type="noConversion"/>
  </si>
  <si>
    <t>财政对基本养老保险基金的补助</t>
    <phoneticPr fontId="15" type="noConversion"/>
  </si>
  <si>
    <t>财政对城乡居民基本养老保险基金的补助</t>
    <phoneticPr fontId="15" type="noConversion"/>
  </si>
  <si>
    <r>
      <t>2</t>
    </r>
    <r>
      <rPr>
        <sz val="10"/>
        <rFont val="Times New Roman"/>
        <family val="1"/>
      </rPr>
      <t>10</t>
    </r>
    <phoneticPr fontId="15" type="noConversion"/>
  </si>
  <si>
    <r>
      <t>1</t>
    </r>
    <r>
      <rPr>
        <sz val="10"/>
        <rFont val="Times New Roman"/>
        <family val="1"/>
      </rPr>
      <t>2</t>
    </r>
    <phoneticPr fontId="15" type="noConversion"/>
  </si>
  <si>
    <r>
      <t>0</t>
    </r>
    <r>
      <rPr>
        <sz val="10"/>
        <rFont val="Times New Roman"/>
        <family val="1"/>
      </rPr>
      <t>4</t>
    </r>
    <phoneticPr fontId="15" type="noConversion"/>
  </si>
  <si>
    <t>财政对基本医疗保险基金的补助</t>
    <phoneticPr fontId="15" type="noConversion"/>
  </si>
  <si>
    <t>财政对城镇居民基本医疗保险基金的补助</t>
    <phoneticPr fontId="15" type="noConversion"/>
  </si>
  <si>
    <r>
      <t>1</t>
    </r>
    <r>
      <rPr>
        <sz val="10"/>
        <rFont val="Times New Roman"/>
        <family val="1"/>
      </rPr>
      <t>1</t>
    </r>
    <phoneticPr fontId="15" type="noConversion"/>
  </si>
  <si>
    <r>
      <t>9</t>
    </r>
    <r>
      <rPr>
        <sz val="10"/>
        <rFont val="Times New Roman"/>
        <family val="1"/>
      </rPr>
      <t>9</t>
    </r>
    <phoneticPr fontId="15" type="noConversion"/>
  </si>
  <si>
    <t>行政事业单位医疗</t>
    <phoneticPr fontId="15" type="noConversion"/>
  </si>
  <si>
    <t>其他行政事业单位医疗支出</t>
    <phoneticPr fontId="15" type="noConversion"/>
  </si>
  <si>
    <t>医疗卫生与计划生育支出</t>
    <phoneticPr fontId="42" type="noConversion"/>
  </si>
  <si>
    <t>总计</t>
    <phoneticPr fontId="15" type="noConversion"/>
  </si>
  <si>
    <t>一般公共服务支出</t>
    <phoneticPr fontId="42" type="noConversion"/>
  </si>
  <si>
    <t>其他人力资源事务支出</t>
    <phoneticPr fontId="42" type="noConversion"/>
  </si>
  <si>
    <t>教育支出</t>
    <phoneticPr fontId="42" type="noConversion"/>
  </si>
  <si>
    <t>社会保障和就业支出</t>
    <phoneticPr fontId="42" type="noConversion"/>
  </si>
  <si>
    <t>六、社会保障和就业支出</t>
    <phoneticPr fontId="6" type="noConversion"/>
  </si>
  <si>
    <t>七、医疗卫生与计划生育支出</t>
    <phoneticPr fontId="6" type="noConversion"/>
  </si>
  <si>
    <t>八、住房保障支出</t>
    <phoneticPr fontId="6" type="noConversion"/>
  </si>
  <si>
    <r>
      <t>贯彻执行中央八项规定、省委十项规定，严格控制</t>
    </r>
    <r>
      <rPr>
        <sz val="10"/>
        <rFont val="Times New Roman"/>
        <family val="1"/>
      </rPr>
      <t>“</t>
    </r>
    <r>
      <rPr>
        <sz val="10"/>
        <rFont val="宋体"/>
        <family val="3"/>
        <charset val="134"/>
      </rPr>
      <t>三公</t>
    </r>
    <r>
      <rPr>
        <sz val="10"/>
        <rFont val="Times New Roman"/>
        <family val="1"/>
      </rPr>
      <t>”</t>
    </r>
    <r>
      <rPr>
        <sz val="10"/>
        <rFont val="宋体"/>
        <family val="3"/>
        <charset val="134"/>
      </rPr>
      <t>经费支出</t>
    </r>
  </si>
  <si>
    <t>财政核定的车辆运行维护费未包含我厅部分事业单位购置的车辆运行维护费。</t>
    <phoneticPr fontId="15" type="noConversion"/>
  </si>
  <si>
    <t>因公出国（境）费的管理方式是不包括在年初预算中，年度间根据实际情况，按相关程序申请财政部门予以追加预算，但2017年年初财政批复了5万元的预算，我厅据实公开。</t>
    <phoneticPr fontId="15" type="noConversion"/>
  </si>
</sst>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10804]#,##0.00#;\(\-#,##0.00#\);\ "/>
    <numFmt numFmtId="177" formatCode="#,##0.00_ "/>
    <numFmt numFmtId="178" formatCode="0.000%"/>
  </numFmts>
  <fonts count="47">
    <font>
      <sz val="10"/>
      <name val="Times New Roman"/>
      <family val="1"/>
    </font>
    <font>
      <b/>
      <sz val="10"/>
      <name val="Times New Roman"/>
      <family val="1"/>
    </font>
    <font>
      <sz val="10"/>
      <name val="宋体"/>
      <charset val="134"/>
    </font>
    <font>
      <b/>
      <sz val="10"/>
      <name val="宋体"/>
      <charset val="134"/>
    </font>
    <font>
      <sz val="10"/>
      <name val="宋体"/>
      <charset val="134"/>
    </font>
    <font>
      <sz val="10"/>
      <name val="Times New Roman"/>
      <family val="1"/>
    </font>
    <font>
      <sz val="9"/>
      <name val="宋体"/>
      <charset val="134"/>
    </font>
    <font>
      <sz val="10"/>
      <name val="宋体"/>
      <charset val="134"/>
    </font>
    <font>
      <sz val="10"/>
      <name val="宋体"/>
      <charset val="134"/>
    </font>
    <font>
      <sz val="16"/>
      <name val="黑体"/>
      <family val="3"/>
      <charset val="134"/>
    </font>
    <font>
      <b/>
      <sz val="16"/>
      <name val="宋体"/>
      <charset val="134"/>
    </font>
    <font>
      <sz val="10"/>
      <color indexed="8"/>
      <name val="宋体"/>
      <charset val="134"/>
    </font>
    <font>
      <b/>
      <sz val="10"/>
      <color indexed="8"/>
      <name val="宋体"/>
      <charset val="134"/>
    </font>
    <font>
      <sz val="10"/>
      <color indexed="8"/>
      <name val="Arial"/>
      <family val="2"/>
    </font>
    <font>
      <b/>
      <sz val="10"/>
      <color indexed="8"/>
      <name val="Arial"/>
      <family val="2"/>
    </font>
    <font>
      <sz val="9"/>
      <name val="宋体"/>
      <charset val="134"/>
    </font>
    <font>
      <sz val="9"/>
      <name val="宋体"/>
      <charset val="134"/>
    </font>
    <font>
      <b/>
      <sz val="16"/>
      <color indexed="8"/>
      <name val="宋体"/>
      <charset val="134"/>
    </font>
    <font>
      <sz val="10"/>
      <name val="Arial"/>
      <family val="2"/>
    </font>
    <font>
      <sz val="10"/>
      <color indexed="8"/>
      <name val="宋体"/>
      <charset val="134"/>
    </font>
    <font>
      <b/>
      <sz val="10"/>
      <color indexed="8"/>
      <name val="宋体"/>
      <charset val="134"/>
    </font>
    <font>
      <b/>
      <sz val="10"/>
      <name val="宋体"/>
      <charset val="134"/>
    </font>
    <font>
      <b/>
      <sz val="10"/>
      <name val="Arial"/>
      <family val="2"/>
    </font>
    <font>
      <sz val="10"/>
      <name val="宋体"/>
      <charset val="134"/>
    </font>
    <font>
      <b/>
      <sz val="16"/>
      <name val="宋体"/>
      <charset val="134"/>
    </font>
    <font>
      <b/>
      <u/>
      <sz val="16"/>
      <name val="Times New Roman"/>
      <family val="1"/>
    </font>
    <font>
      <b/>
      <sz val="16"/>
      <name val="Times New Roman"/>
      <family val="1"/>
    </font>
    <font>
      <b/>
      <sz val="14"/>
      <color indexed="8"/>
      <name val="宋体"/>
      <charset val="134"/>
    </font>
    <font>
      <b/>
      <sz val="18"/>
      <color indexed="8"/>
      <name val="宋体"/>
      <charset val="134"/>
    </font>
    <font>
      <b/>
      <sz val="10"/>
      <color indexed="8"/>
      <name val="Times New Roman"/>
      <family val="1"/>
    </font>
    <font>
      <b/>
      <sz val="10"/>
      <color indexed="10"/>
      <name val="Times New Roman"/>
      <family val="1"/>
    </font>
    <font>
      <b/>
      <sz val="10"/>
      <color indexed="10"/>
      <name val="宋体"/>
      <charset val="134"/>
    </font>
    <font>
      <b/>
      <sz val="10"/>
      <name val="宋体"/>
      <charset val="134"/>
    </font>
    <font>
      <b/>
      <sz val="11"/>
      <color theme="1"/>
      <name val="宋体"/>
      <charset val="134"/>
      <scheme val="minor"/>
    </font>
    <font>
      <sz val="10"/>
      <color theme="1"/>
      <name val="Times New Roman"/>
      <family val="1"/>
    </font>
    <font>
      <b/>
      <sz val="10"/>
      <color theme="1"/>
      <name val="Times New Roman"/>
      <family val="1"/>
    </font>
    <font>
      <b/>
      <sz val="10"/>
      <color theme="1"/>
      <name val="宋体"/>
      <charset val="134"/>
    </font>
    <font>
      <b/>
      <sz val="16"/>
      <color theme="1"/>
      <name val="宋体"/>
      <charset val="134"/>
    </font>
    <font>
      <b/>
      <sz val="16"/>
      <color theme="1"/>
      <name val="Times New Roman"/>
      <family val="1"/>
    </font>
    <font>
      <b/>
      <sz val="16"/>
      <color theme="1"/>
      <name val="宋体"/>
      <charset val="134"/>
      <scheme val="minor"/>
    </font>
    <font>
      <b/>
      <sz val="10"/>
      <color rgb="FFFF0000"/>
      <name val="Times New Roman"/>
      <family val="1"/>
    </font>
    <font>
      <b/>
      <sz val="10"/>
      <color theme="1"/>
      <name val="宋体"/>
      <family val="3"/>
      <charset val="134"/>
    </font>
    <font>
      <sz val="9"/>
      <name val="宋体"/>
      <family val="3"/>
      <charset val="134"/>
    </font>
    <font>
      <sz val="10"/>
      <name val="宋体"/>
      <family val="3"/>
      <charset val="134"/>
    </font>
    <font>
      <sz val="9"/>
      <color indexed="8"/>
      <name val="宋体"/>
      <family val="3"/>
      <charset val="134"/>
    </font>
    <font>
      <b/>
      <sz val="11"/>
      <color indexed="8"/>
      <name val="宋体"/>
      <family val="3"/>
      <charset val="134"/>
    </font>
    <font>
      <sz val="10"/>
      <color theme="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9">
    <xf numFmtId="0" fontId="0" fillId="0" borderId="0" xfId="0">
      <alignment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2" xfId="0" applyFont="1" applyBorder="1" applyAlignment="1">
      <alignment horizontal="right" vertical="center"/>
    </xf>
    <xf numFmtId="0" fontId="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Border="1" applyAlignment="1">
      <alignment vertical="center"/>
    </xf>
    <xf numFmtId="0" fontId="4" fillId="0" borderId="1" xfId="0" applyFont="1" applyBorder="1" applyAlignment="1">
      <alignment vertical="center"/>
    </xf>
    <xf numFmtId="0" fontId="0" fillId="0" borderId="1" xfId="0" applyFill="1" applyBorder="1" applyAlignment="1">
      <alignment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8" fillId="0" borderId="2" xfId="0" applyFont="1" applyBorder="1" applyAlignment="1">
      <alignment vertical="center"/>
    </xf>
    <xf numFmtId="0" fontId="11" fillId="0" borderId="3" xfId="0" applyFont="1" applyBorder="1" applyAlignment="1" applyProtection="1">
      <alignment vertical="center" wrapText="1" readingOrder="1"/>
      <protection locked="0"/>
    </xf>
    <xf numFmtId="0" fontId="11" fillId="0" borderId="4" xfId="0" applyFont="1" applyBorder="1" applyAlignment="1" applyProtection="1">
      <alignment vertical="center" wrapText="1" readingOrder="1"/>
      <protection locked="0"/>
    </xf>
    <xf numFmtId="0" fontId="11" fillId="0" borderId="5" xfId="0" applyFont="1" applyBorder="1" applyAlignment="1" applyProtection="1">
      <alignment vertical="center" wrapText="1" readingOrder="1"/>
      <protection locked="0"/>
    </xf>
    <xf numFmtId="0" fontId="12" fillId="0" borderId="3" xfId="0" applyFont="1" applyBorder="1" applyAlignment="1" applyProtection="1">
      <alignment horizontal="center" vertical="center" wrapText="1" readingOrder="1"/>
      <protection locked="0"/>
    </xf>
    <xf numFmtId="0" fontId="13" fillId="0" borderId="3" xfId="0" applyFont="1" applyBorder="1" applyAlignment="1" applyProtection="1">
      <alignment vertical="center" wrapText="1" readingOrder="1"/>
      <protection locked="0"/>
    </xf>
    <xf numFmtId="0" fontId="14" fillId="0" borderId="3" xfId="0" applyFont="1" applyBorder="1" applyAlignment="1" applyProtection="1">
      <alignment horizontal="center" vertical="center" wrapText="1" readingOrder="1"/>
      <protection locked="0"/>
    </xf>
    <xf numFmtId="0" fontId="11" fillId="0" borderId="6" xfId="0" applyFont="1" applyBorder="1" applyAlignment="1" applyProtection="1">
      <alignment vertical="center" wrapText="1" readingOrder="1"/>
      <protection locked="0"/>
    </xf>
    <xf numFmtId="0" fontId="1" fillId="0" borderId="1" xfId="0" applyFont="1" applyBorder="1" applyAlignment="1">
      <alignment horizontal="center" vertical="center"/>
    </xf>
    <xf numFmtId="0" fontId="34" fillId="0" borderId="0" xfId="0" applyFont="1" applyAlignment="1"/>
    <xf numFmtId="0" fontId="0" fillId="0" borderId="0" xfId="0" applyAlignment="1"/>
    <xf numFmtId="0" fontId="0" fillId="0" borderId="0" xfId="0" applyAlignment="1">
      <alignment wrapText="1"/>
    </xf>
    <xf numFmtId="0" fontId="34" fillId="0" borderId="1" xfId="0" applyFont="1" applyBorder="1" applyAlignment="1"/>
    <xf numFmtId="0" fontId="34" fillId="0" borderId="0" xfId="0" applyFont="1" applyAlignment="1">
      <alignment horizontal="center"/>
    </xf>
    <xf numFmtId="0" fontId="34" fillId="3" borderId="0" xfId="0" applyFont="1" applyFill="1" applyAlignment="1"/>
    <xf numFmtId="0" fontId="0" fillId="0" borderId="0" xfId="0" applyAlignment="1">
      <alignment horizontal="center"/>
    </xf>
    <xf numFmtId="0" fontId="0" fillId="3" borderId="0" xfId="0" applyFill="1" applyAlignment="1"/>
    <xf numFmtId="0" fontId="18" fillId="0" borderId="0" xfId="0" applyFont="1" applyAlignment="1"/>
    <xf numFmtId="0" fontId="0" fillId="0" borderId="0" xfId="0" applyFont="1" applyAlignment="1">
      <alignment vertical="center"/>
    </xf>
    <xf numFmtId="0" fontId="20" fillId="0" borderId="3" xfId="0" applyFont="1" applyBorder="1" applyAlignment="1" applyProtection="1">
      <alignment horizontal="center" vertical="center" wrapText="1" readingOrder="1"/>
      <protection locked="0"/>
    </xf>
    <xf numFmtId="0" fontId="19" fillId="0" borderId="3" xfId="0" applyFont="1" applyBorder="1" applyAlignment="1" applyProtection="1">
      <alignment horizontal="left" vertical="center" wrapText="1" readingOrder="1"/>
      <protection locked="0"/>
    </xf>
    <xf numFmtId="0" fontId="19" fillId="0" borderId="6" xfId="0" applyFont="1" applyBorder="1" applyAlignment="1" applyProtection="1">
      <alignment vertical="center" wrapText="1" readingOrder="1"/>
      <protection locked="0"/>
    </xf>
    <xf numFmtId="176" fontId="19" fillId="0" borderId="3" xfId="0" applyNumberFormat="1" applyFont="1" applyBorder="1" applyAlignment="1" applyProtection="1">
      <alignment horizontal="right" vertical="center" wrapText="1" readingOrder="1"/>
      <protection locked="0"/>
    </xf>
    <xf numFmtId="0" fontId="18" fillId="0" borderId="1" xfId="0" applyFont="1" applyBorder="1" applyAlignment="1"/>
    <xf numFmtId="0" fontId="19" fillId="0" borderId="3" xfId="0" applyFont="1" applyBorder="1" applyAlignment="1" applyProtection="1">
      <alignment vertical="center" wrapText="1" readingOrder="1"/>
      <protection locked="0"/>
    </xf>
    <xf numFmtId="0" fontId="19" fillId="3" borderId="3" xfId="0" applyFont="1" applyFill="1" applyBorder="1" applyAlignment="1" applyProtection="1">
      <alignment horizontal="left" vertical="center" wrapText="1" readingOrder="1"/>
      <protection locked="0"/>
    </xf>
    <xf numFmtId="176" fontId="19" fillId="0" borderId="3" xfId="0" applyNumberFormat="1" applyFont="1" applyBorder="1" applyAlignment="1" applyProtection="1">
      <alignment horizontal="left" vertical="center" wrapText="1" readingOrder="1"/>
      <protection locked="0"/>
    </xf>
    <xf numFmtId="176" fontId="19" fillId="0" borderId="6" xfId="0" applyNumberFormat="1" applyFont="1" applyBorder="1" applyAlignment="1" applyProtection="1">
      <alignment horizontal="right" vertical="center" wrapText="1" readingOrder="1"/>
      <protection locked="0"/>
    </xf>
    <xf numFmtId="0" fontId="21" fillId="0" borderId="1" xfId="0" applyFont="1" applyBorder="1" applyAlignment="1">
      <alignment horizontal="center"/>
    </xf>
    <xf numFmtId="0" fontId="22" fillId="0" borderId="0" xfId="0" applyFont="1" applyAlignment="1">
      <alignment horizontal="center"/>
    </xf>
    <xf numFmtId="0" fontId="22" fillId="0" borderId="1" xfId="0" applyFont="1" applyBorder="1" applyAlignment="1">
      <alignment horizontal="center"/>
    </xf>
    <xf numFmtId="49" fontId="0" fillId="0" borderId="0" xfId="0" applyNumberFormat="1" applyFont="1">
      <alignment vertical="center"/>
    </xf>
    <xf numFmtId="0" fontId="0" fillId="0" borderId="0" xfId="0" applyFont="1">
      <alignment vertical="center"/>
    </xf>
    <xf numFmtId="49" fontId="23" fillId="0" borderId="0" xfId="0" applyNumberFormat="1" applyFont="1" applyAlignment="1">
      <alignment vertical="center"/>
    </xf>
    <xf numFmtId="49" fontId="23" fillId="0" borderId="2" xfId="0" applyNumberFormat="1" applyFont="1" applyBorder="1" applyAlignment="1">
      <alignment vertical="center"/>
    </xf>
    <xf numFmtId="0" fontId="0" fillId="0" borderId="2" xfId="0" applyFont="1" applyBorder="1" applyAlignment="1">
      <alignment vertical="center"/>
    </xf>
    <xf numFmtId="0" fontId="23" fillId="0" borderId="2" xfId="0" applyFont="1" applyBorder="1" applyAlignment="1">
      <alignment horizontal="right" vertical="center"/>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 fillId="0" borderId="0" xfId="0" applyFont="1">
      <alignment vertical="center"/>
    </xf>
    <xf numFmtId="0" fontId="0" fillId="0" borderId="1" xfId="0" applyFont="1" applyBorder="1">
      <alignment vertical="center"/>
    </xf>
    <xf numFmtId="0" fontId="28" fillId="0" borderId="2" xfId="0" applyFont="1" applyBorder="1" applyAlignment="1">
      <alignment horizontal="center" vertical="center"/>
    </xf>
    <xf numFmtId="0" fontId="19" fillId="0" borderId="2" xfId="0" applyFont="1" applyBorder="1" applyAlignment="1">
      <alignment horizontal="right" vertical="center"/>
    </xf>
    <xf numFmtId="0" fontId="29" fillId="0" borderId="1" xfId="0" applyFont="1" applyBorder="1" applyAlignment="1">
      <alignment horizontal="center" vertical="center"/>
    </xf>
    <xf numFmtId="0" fontId="23" fillId="0" borderId="0" xfId="0" applyFont="1">
      <alignment vertical="center"/>
    </xf>
    <xf numFmtId="0" fontId="0" fillId="0" borderId="1" xfId="0" applyBorder="1">
      <alignment vertical="center"/>
    </xf>
    <xf numFmtId="0" fontId="9" fillId="0" borderId="0" xfId="0" applyFont="1">
      <alignment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right" vertical="center"/>
    </xf>
    <xf numFmtId="0" fontId="1" fillId="0" borderId="0" xfId="0" applyFont="1" applyAlignment="1">
      <alignment horizontal="center" vertical="center"/>
    </xf>
    <xf numFmtId="0" fontId="1" fillId="0" borderId="1" xfId="0" applyFont="1" applyBorder="1">
      <alignment vertical="center"/>
    </xf>
    <xf numFmtId="0" fontId="0" fillId="0" borderId="1" xfId="0" applyFont="1" applyBorder="1" applyAlignment="1">
      <alignment horizontal="center" vertical="center"/>
    </xf>
    <xf numFmtId="0" fontId="0" fillId="0" borderId="0" xfId="0" applyAlignment="1">
      <alignment horizontal="right"/>
    </xf>
    <xf numFmtId="0" fontId="33" fillId="0" borderId="1" xfId="0" applyFont="1" applyBorder="1" applyAlignment="1">
      <alignment horizontal="center"/>
    </xf>
    <xf numFmtId="0" fontId="0" fillId="0" borderId="1" xfId="0" applyBorder="1" applyAlignment="1"/>
    <xf numFmtId="0" fontId="11" fillId="0" borderId="1" xfId="0" applyFont="1" applyBorder="1" applyAlignment="1" applyProtection="1">
      <alignment vertical="center" wrapText="1" readingOrder="1"/>
      <protection locked="0"/>
    </xf>
    <xf numFmtId="0" fontId="34" fillId="0" borderId="0" xfId="0" applyFont="1" applyAlignment="1">
      <alignment horizontal="right"/>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32"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21" fillId="0" borderId="9" xfId="0" applyFont="1" applyBorder="1" applyAlignment="1">
      <alignment horizontal="center" vertical="center"/>
    </xf>
    <xf numFmtId="0" fontId="18" fillId="0" borderId="0" xfId="0" applyFont="1" applyAlignment="1"/>
    <xf numFmtId="43" fontId="0" fillId="0" borderId="1" xfId="0" applyNumberFormat="1" applyBorder="1" applyAlignment="1">
      <alignment vertical="center"/>
    </xf>
    <xf numFmtId="43" fontId="1" fillId="0" borderId="1" xfId="0" applyNumberFormat="1" applyFont="1" applyBorder="1" applyAlignment="1">
      <alignment vertical="center"/>
    </xf>
    <xf numFmtId="0" fontId="41" fillId="0" borderId="1" xfId="0" applyFont="1" applyBorder="1" applyAlignment="1">
      <alignment horizontal="center" wrapText="1"/>
    </xf>
    <xf numFmtId="49" fontId="5" fillId="0" borderId="1" xfId="0" applyNumberFormat="1" applyFont="1" applyFill="1" applyBorder="1" applyAlignment="1">
      <alignment vertical="center" wrapText="1"/>
    </xf>
    <xf numFmtId="177" fontId="43" fillId="0" borderId="1" xfId="0" applyNumberFormat="1" applyFont="1" applyFill="1" applyBorder="1" applyAlignment="1">
      <alignment vertical="center" wrapText="1"/>
    </xf>
    <xf numFmtId="49" fontId="0" fillId="0" borderId="1" xfId="0" applyNumberFormat="1" applyFill="1" applyBorder="1" applyAlignment="1">
      <alignment vertical="center" wrapText="1"/>
    </xf>
    <xf numFmtId="0" fontId="44" fillId="0" borderId="3" xfId="0" applyFont="1" applyBorder="1" applyAlignment="1" applyProtection="1">
      <alignment horizontal="left" vertical="center" wrapText="1" readingOrder="1"/>
      <protection locked="0"/>
    </xf>
    <xf numFmtId="176" fontId="44" fillId="0" borderId="3" xfId="0" applyNumberFormat="1" applyFont="1" applyBorder="1" applyAlignment="1" applyProtection="1">
      <alignment horizontal="right" vertical="center" wrapText="1" readingOrder="1"/>
      <protection locked="0"/>
    </xf>
    <xf numFmtId="176" fontId="44" fillId="0" borderId="7" xfId="0" applyNumberFormat="1" applyFont="1" applyBorder="1" applyAlignment="1" applyProtection="1">
      <alignment horizontal="right" vertical="center" wrapText="1" readingOrder="1"/>
      <protection locked="0"/>
    </xf>
    <xf numFmtId="177" fontId="43" fillId="0" borderId="1" xfId="0" applyNumberFormat="1" applyFont="1" applyFill="1" applyBorder="1" applyAlignment="1">
      <alignment horizontal="center" vertical="center" wrapText="1"/>
    </xf>
    <xf numFmtId="43" fontId="34" fillId="0" borderId="1" xfId="0" applyNumberFormat="1" applyFont="1" applyBorder="1" applyAlignment="1"/>
    <xf numFmtId="43" fontId="0" fillId="0" borderId="1" xfId="0" applyNumberFormat="1" applyBorder="1" applyAlignment="1"/>
    <xf numFmtId="0" fontId="43" fillId="0" borderId="1" xfId="0" applyFont="1" applyBorder="1" applyAlignment="1">
      <alignment vertical="center"/>
    </xf>
    <xf numFmtId="43" fontId="34" fillId="3" borderId="1" xfId="0" applyNumberFormat="1" applyFont="1" applyFill="1" applyBorder="1" applyAlignment="1"/>
    <xf numFmtId="43" fontId="19" fillId="0" borderId="3" xfId="0" applyNumberFormat="1" applyFont="1" applyBorder="1" applyAlignment="1" applyProtection="1">
      <alignment horizontal="left" vertical="center" wrapText="1" readingOrder="1"/>
      <protection locked="0"/>
    </xf>
    <xf numFmtId="43" fontId="20" fillId="0" borderId="7" xfId="0" applyNumberFormat="1" applyFont="1" applyBorder="1" applyAlignment="1" applyProtection="1">
      <alignment horizontal="center" vertical="center" wrapText="1" readingOrder="1"/>
      <protection locked="0"/>
    </xf>
    <xf numFmtId="43" fontId="19" fillId="0" borderId="3" xfId="0" applyNumberFormat="1" applyFont="1" applyBorder="1" applyAlignment="1" applyProtection="1">
      <alignment horizontal="right" vertical="center" wrapText="1" readingOrder="1"/>
      <protection locked="0"/>
    </xf>
    <xf numFmtId="43" fontId="20" fillId="0" borderId="8" xfId="0" applyNumberFormat="1" applyFont="1" applyBorder="1" applyAlignment="1" applyProtection="1">
      <alignment horizontal="center" vertical="center" wrapText="1" readingOrder="1"/>
      <protection locked="0"/>
    </xf>
    <xf numFmtId="43" fontId="0" fillId="0" borderId="1" xfId="0" applyNumberFormat="1" applyFont="1" applyBorder="1">
      <alignment vertical="center"/>
    </xf>
    <xf numFmtId="43" fontId="3" fillId="0" borderId="1" xfId="0" applyNumberFormat="1" applyFont="1" applyBorder="1" applyAlignment="1">
      <alignment horizontal="center" vertical="center"/>
    </xf>
    <xf numFmtId="43" fontId="0" fillId="0" borderId="1" xfId="0" applyNumberFormat="1" applyFont="1" applyBorder="1" applyAlignment="1">
      <alignment horizontal="center" vertical="center"/>
    </xf>
    <xf numFmtId="43" fontId="0" fillId="0" borderId="1" xfId="0" applyNumberFormat="1" applyFont="1" applyBorder="1" applyAlignment="1"/>
    <xf numFmtId="43" fontId="0" fillId="3" borderId="1" xfId="0" applyNumberFormat="1" applyFont="1" applyFill="1" applyBorder="1" applyAlignment="1"/>
    <xf numFmtId="43" fontId="34" fillId="0" borderId="9" xfId="0" applyNumberFormat="1" applyFont="1" applyBorder="1" applyAlignment="1">
      <alignment wrapText="1"/>
    </xf>
    <xf numFmtId="43" fontId="46" fillId="0" borderId="9" xfId="0" applyNumberFormat="1" applyFont="1" applyBorder="1" applyAlignment="1">
      <alignment wrapText="1"/>
    </xf>
    <xf numFmtId="43" fontId="46" fillId="3" borderId="9" xfId="0" applyNumberFormat="1" applyFont="1" applyFill="1" applyBorder="1" applyAlignment="1">
      <alignment wrapText="1"/>
    </xf>
    <xf numFmtId="10" fontId="1"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10" fontId="0" fillId="0" borderId="1" xfId="0" applyNumberFormat="1" applyFont="1" applyBorder="1" applyAlignment="1">
      <alignment horizontal="center" vertical="center"/>
    </xf>
    <xf numFmtId="178" fontId="1" fillId="0" borderId="1" xfId="0" applyNumberFormat="1" applyFont="1" applyBorder="1">
      <alignment vertical="center"/>
    </xf>
    <xf numFmtId="178" fontId="0" fillId="0" borderId="1" xfId="0" applyNumberFormat="1" applyFont="1" applyBorder="1">
      <alignment vertical="center"/>
    </xf>
    <xf numFmtId="178" fontId="0" fillId="0" borderId="1" xfId="0" applyNumberFormat="1" applyFont="1" applyBorder="1" applyAlignment="1">
      <alignment vertical="center"/>
    </xf>
    <xf numFmtId="44" fontId="1" fillId="0" borderId="1" xfId="0" applyNumberFormat="1" applyFont="1" applyBorder="1" applyAlignment="1">
      <alignment vertical="center" wrapText="1"/>
    </xf>
    <xf numFmtId="44" fontId="0" fillId="0" borderId="1" xfId="0" applyNumberFormat="1" applyFont="1" applyBorder="1" applyAlignment="1">
      <alignment vertical="center" wrapText="1"/>
    </xf>
    <xf numFmtId="44" fontId="43" fillId="0" borderId="1" xfId="0" applyNumberFormat="1" applyFont="1" applyBorder="1" applyAlignment="1">
      <alignment vertical="center" wrapText="1"/>
    </xf>
    <xf numFmtId="0" fontId="10"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0" xfId="0" applyFont="1" applyAlignment="1">
      <alignment horizontal="center"/>
    </xf>
    <xf numFmtId="0" fontId="38" fillId="0" borderId="0" xfId="0" applyFont="1" applyAlignment="1">
      <alignment horizontal="center"/>
    </xf>
    <xf numFmtId="0" fontId="35" fillId="0" borderId="1" xfId="0" applyFont="1" applyBorder="1" applyAlignment="1">
      <alignment horizontal="center" vertic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5" fillId="0" borderId="5" xfId="0" applyFont="1" applyBorder="1" applyAlignment="1">
      <alignment horizontal="center" wrapText="1"/>
    </xf>
    <xf numFmtId="0" fontId="35" fillId="0" borderId="9" xfId="0" applyFont="1" applyBorder="1" applyAlignment="1">
      <alignment horizontal="center" wrapText="1"/>
    </xf>
    <xf numFmtId="0" fontId="36" fillId="0" borderId="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9" xfId="0" applyFont="1" applyBorder="1" applyAlignment="1">
      <alignment horizontal="center" vertical="center" wrapText="1"/>
    </xf>
    <xf numFmtId="0" fontId="36" fillId="3" borderId="5"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4" fillId="0" borderId="2" xfId="0" applyFont="1" applyBorder="1" applyAlignment="1">
      <alignment horizontal="center"/>
    </xf>
    <xf numFmtId="0" fontId="17" fillId="2" borderId="0" xfId="0" applyFont="1" applyFill="1" applyAlignment="1" applyProtection="1">
      <alignment horizontal="center" vertical="center" wrapText="1" readingOrder="1"/>
      <protection locked="0"/>
    </xf>
    <xf numFmtId="0" fontId="18" fillId="0" borderId="0" xfId="0" applyFont="1" applyAlignment="1"/>
    <xf numFmtId="0" fontId="19" fillId="2" borderId="0" xfId="0" applyFont="1" applyFill="1" applyAlignment="1" applyProtection="1">
      <alignment horizontal="left" vertical="center" wrapText="1" readingOrder="1"/>
      <protection locked="0"/>
    </xf>
    <xf numFmtId="0" fontId="19" fillId="2" borderId="0" xfId="0" applyFont="1" applyFill="1" applyBorder="1" applyAlignment="1" applyProtection="1">
      <alignment horizontal="right" vertical="center" wrapText="1" readingOrder="1"/>
      <protection locked="0"/>
    </xf>
    <xf numFmtId="0" fontId="20" fillId="0" borderId="3" xfId="0" applyFont="1" applyBorder="1" applyAlignment="1" applyProtection="1">
      <alignment horizontal="center" vertical="center" wrapText="1" readingOrder="1"/>
      <protection locked="0"/>
    </xf>
    <xf numFmtId="0" fontId="18" fillId="0" borderId="8" xfId="0" applyFont="1" applyBorder="1" applyAlignment="1" applyProtection="1">
      <alignment vertical="top" wrapText="1"/>
      <protection locked="0"/>
    </xf>
    <xf numFmtId="0" fontId="18" fillId="0" borderId="10" xfId="0" applyFont="1" applyBorder="1" applyAlignment="1" applyProtection="1">
      <alignment vertical="top" wrapText="1"/>
      <protection locked="0"/>
    </xf>
    <xf numFmtId="0" fontId="21" fillId="0" borderId="5" xfId="0" applyFont="1" applyBorder="1" applyAlignment="1">
      <alignment horizontal="center" vertical="center"/>
    </xf>
    <xf numFmtId="0" fontId="21" fillId="0" borderId="9"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vertical="center"/>
    </xf>
    <xf numFmtId="49"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45" fillId="0" borderId="3" xfId="0" applyFont="1" applyBorder="1" applyAlignment="1" applyProtection="1">
      <alignment horizontal="center" vertical="center" wrapText="1" readingOrder="1"/>
      <protection locked="0"/>
    </xf>
    <xf numFmtId="0" fontId="19" fillId="0" borderId="2" xfId="0" applyFont="1" applyBorder="1" applyAlignment="1">
      <alignment vertical="center"/>
    </xf>
    <xf numFmtId="0" fontId="27"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20" fillId="0" borderId="11" xfId="0" applyFont="1" applyBorder="1" applyAlignment="1">
      <alignment horizontal="center" vertical="center"/>
    </xf>
    <xf numFmtId="0" fontId="29" fillId="0" borderId="12" xfId="0" applyFont="1" applyBorder="1" applyAlignment="1">
      <alignment horizontal="center" vertical="center"/>
    </xf>
    <xf numFmtId="0" fontId="0" fillId="0" borderId="0" xfId="0" applyAlignment="1">
      <alignment horizontal="left" vertical="top" wrapText="1"/>
    </xf>
    <xf numFmtId="0" fontId="1"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center"/>
    </xf>
    <xf numFmtId="0" fontId="33" fillId="0" borderId="1" xfId="0" applyFont="1" applyBorder="1" applyAlignment="1">
      <alignment horizontal="center" vertical="center"/>
    </xf>
    <xf numFmtId="0" fontId="33" fillId="0" borderId="11"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xf>
    <xf numFmtId="0" fontId="43" fillId="0" borderId="0" xfId="0" applyFont="1" applyAlignment="1">
      <alignment horizontal="left" vertical="top"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E26"/>
  <sheetViews>
    <sheetView workbookViewId="0">
      <selection activeCell="C12" sqref="C12:C14"/>
    </sheetView>
  </sheetViews>
  <sheetFormatPr defaultRowHeight="12.75"/>
  <cols>
    <col min="1" max="1" width="45.83203125" style="5" customWidth="1"/>
    <col min="2" max="2" width="17.83203125" style="5" customWidth="1"/>
    <col min="3" max="3" width="45.83203125" style="5" customWidth="1"/>
    <col min="4" max="4" width="17.83203125" style="5" customWidth="1"/>
    <col min="5" max="5" width="25.83203125" style="5" customWidth="1"/>
    <col min="6" max="16384" width="9.33203125" style="5"/>
  </cols>
  <sheetData>
    <row r="1" spans="1:5" ht="20.25">
      <c r="A1" s="16" t="s">
        <v>115</v>
      </c>
    </row>
    <row r="2" spans="1:5">
      <c r="A2" s="17"/>
    </row>
    <row r="3" spans="1:5" ht="30" customHeight="1">
      <c r="A3" s="118" t="s">
        <v>237</v>
      </c>
      <c r="B3" s="118"/>
      <c r="C3" s="118"/>
      <c r="D3" s="118"/>
      <c r="E3" s="118"/>
    </row>
    <row r="4" spans="1:5">
      <c r="A4" s="18" t="s">
        <v>17</v>
      </c>
      <c r="B4" s="6"/>
      <c r="C4" s="6"/>
      <c r="E4" s="3" t="s">
        <v>0</v>
      </c>
    </row>
    <row r="5" spans="1:5" s="4" customFormat="1" ht="20.100000000000001" customHeight="1">
      <c r="A5" s="119" t="s">
        <v>18</v>
      </c>
      <c r="B5" s="120"/>
      <c r="C5" s="119" t="s">
        <v>19</v>
      </c>
      <c r="D5" s="120"/>
      <c r="E5" s="119" t="s">
        <v>1</v>
      </c>
    </row>
    <row r="6" spans="1:5" s="4" customFormat="1" ht="20.100000000000001" customHeight="1">
      <c r="A6" s="7" t="s">
        <v>2</v>
      </c>
      <c r="B6" s="2" t="s">
        <v>3</v>
      </c>
      <c r="C6" s="2" t="s">
        <v>2</v>
      </c>
      <c r="D6" s="2" t="s">
        <v>3</v>
      </c>
      <c r="E6" s="120"/>
    </row>
    <row r="7" spans="1:5" ht="20.100000000000001" customHeight="1">
      <c r="A7" s="20" t="s">
        <v>4</v>
      </c>
      <c r="B7" s="83">
        <v>176388.25</v>
      </c>
      <c r="C7" s="21" t="s">
        <v>6</v>
      </c>
      <c r="D7" s="83">
        <v>6397.52</v>
      </c>
      <c r="E7" s="9"/>
    </row>
    <row r="8" spans="1:5" ht="20.100000000000001" customHeight="1">
      <c r="A8" s="19" t="s">
        <v>5</v>
      </c>
      <c r="B8" s="83">
        <v>2748.65</v>
      </c>
      <c r="C8" s="19" t="s">
        <v>7</v>
      </c>
      <c r="D8" s="83"/>
      <c r="E8" s="9"/>
    </row>
    <row r="9" spans="1:5" ht="20.100000000000001" customHeight="1">
      <c r="A9" s="25" t="s">
        <v>20</v>
      </c>
      <c r="B9" s="83"/>
      <c r="C9" s="19" t="s">
        <v>8</v>
      </c>
      <c r="D9" s="83"/>
      <c r="E9" s="9"/>
    </row>
    <row r="10" spans="1:5" ht="20.100000000000001" customHeight="1">
      <c r="A10" s="75" t="s">
        <v>92</v>
      </c>
      <c r="B10" s="83"/>
      <c r="C10" s="19" t="s">
        <v>9</v>
      </c>
      <c r="D10" s="83"/>
      <c r="E10" s="9"/>
    </row>
    <row r="11" spans="1:5" ht="20.100000000000001" customHeight="1">
      <c r="A11" s="75" t="s">
        <v>93</v>
      </c>
      <c r="B11" s="83"/>
      <c r="C11" s="25" t="s">
        <v>10</v>
      </c>
      <c r="D11" s="83">
        <v>2868</v>
      </c>
      <c r="E11" s="9"/>
    </row>
    <row r="12" spans="1:5" ht="20.100000000000001" customHeight="1">
      <c r="A12" s="75" t="s">
        <v>94</v>
      </c>
      <c r="B12" s="83"/>
      <c r="C12" s="95" t="s">
        <v>268</v>
      </c>
      <c r="D12" s="83">
        <v>59119.03</v>
      </c>
      <c r="E12" s="9"/>
    </row>
    <row r="13" spans="1:5" ht="20.100000000000001" customHeight="1">
      <c r="A13" s="9"/>
      <c r="B13" s="83"/>
      <c r="C13" s="95" t="s">
        <v>269</v>
      </c>
      <c r="D13" s="83">
        <v>110357.2</v>
      </c>
      <c r="E13" s="9"/>
    </row>
    <row r="14" spans="1:5" ht="20.100000000000001" customHeight="1">
      <c r="A14" s="8"/>
      <c r="B14" s="83"/>
      <c r="C14" s="95" t="s">
        <v>270</v>
      </c>
      <c r="D14" s="83">
        <v>395.15</v>
      </c>
      <c r="E14" s="9"/>
    </row>
    <row r="15" spans="1:5" ht="20.100000000000001" customHeight="1">
      <c r="A15" s="11"/>
      <c r="B15" s="83"/>
      <c r="C15" s="10"/>
      <c r="D15" s="83"/>
      <c r="E15" s="9"/>
    </row>
    <row r="16" spans="1:5" ht="20.100000000000001" customHeight="1">
      <c r="A16" s="11"/>
      <c r="B16" s="83"/>
      <c r="C16" s="9"/>
      <c r="D16" s="83"/>
      <c r="E16" s="9"/>
    </row>
    <row r="17" spans="1:5" ht="20.100000000000001" customHeight="1">
      <c r="A17" s="12"/>
      <c r="B17" s="83"/>
      <c r="C17" s="13"/>
      <c r="D17" s="83"/>
      <c r="E17" s="9"/>
    </row>
    <row r="18" spans="1:5" ht="20.100000000000001" customHeight="1">
      <c r="A18" s="19" t="s">
        <v>11</v>
      </c>
      <c r="B18" s="83">
        <f>SUM(B7:B17)</f>
        <v>179136.9</v>
      </c>
      <c r="C18" s="23" t="s">
        <v>14</v>
      </c>
      <c r="D18" s="83">
        <f>SUM(D7:D14)</f>
        <v>179136.9</v>
      </c>
      <c r="E18" s="9"/>
    </row>
    <row r="19" spans="1:5" ht="20.100000000000001" customHeight="1">
      <c r="A19" s="19" t="s">
        <v>12</v>
      </c>
      <c r="B19" s="83"/>
      <c r="C19" s="23" t="s">
        <v>15</v>
      </c>
      <c r="D19" s="83"/>
      <c r="E19" s="9"/>
    </row>
    <row r="20" spans="1:5" ht="20.100000000000001" customHeight="1">
      <c r="A20" s="19"/>
      <c r="B20" s="83"/>
      <c r="C20" s="23"/>
      <c r="D20" s="83"/>
      <c r="E20" s="9"/>
    </row>
    <row r="21" spans="1:5" s="4" customFormat="1" ht="20.100000000000001" customHeight="1">
      <c r="A21" s="22" t="s">
        <v>13</v>
      </c>
      <c r="B21" s="84">
        <f>SUM(B18:B19)</f>
        <v>179136.9</v>
      </c>
      <c r="C21" s="24" t="s">
        <v>16</v>
      </c>
      <c r="D21" s="84">
        <f>SUM(D18:D19)</f>
        <v>179136.9</v>
      </c>
      <c r="E21" s="14"/>
    </row>
    <row r="23" spans="1:5">
      <c r="A23" s="15"/>
    </row>
    <row r="26" spans="1:5">
      <c r="A26" s="1"/>
    </row>
  </sheetData>
  <mergeCells count="4">
    <mergeCell ref="A3:E3"/>
    <mergeCell ref="A5:B5"/>
    <mergeCell ref="C5:D5"/>
    <mergeCell ref="E5:E6"/>
  </mergeCells>
  <phoneticPr fontId="6" type="noConversion"/>
  <printOptions horizontalCentered="1"/>
  <pageMargins left="0.39305555555555555" right="0.39305555555555555" top="0.59027777777777779" bottom="0.39305555555555555" header="0.51180555555555551" footer="0.51180555555555551"/>
  <pageSetup paperSize="9"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N43"/>
  <sheetViews>
    <sheetView workbookViewId="0">
      <pane xSplit="4" ySplit="7" topLeftCell="E35" activePane="bottomRight" state="frozen"/>
      <selection pane="topRight" activeCell="E1" sqref="E1"/>
      <selection pane="bottomLeft" activeCell="A8" sqref="A8"/>
      <selection pane="bottomRight" activeCell="N36" sqref="N36"/>
    </sheetView>
  </sheetViews>
  <sheetFormatPr defaultRowHeight="12.75"/>
  <cols>
    <col min="1" max="3" width="5" style="28" customWidth="1"/>
    <col min="4" max="4" width="19.6640625" style="28" customWidth="1"/>
    <col min="5" max="5" width="12.1640625" style="28" bestFit="1" customWidth="1"/>
    <col min="6" max="6" width="9.5" style="28" bestFit="1" customWidth="1"/>
    <col min="7" max="7" width="15" style="28" customWidth="1"/>
    <col min="8" max="8" width="18.1640625" style="28" customWidth="1"/>
    <col min="9" max="9" width="11.6640625" style="28" customWidth="1"/>
    <col min="10" max="10" width="12.33203125" style="28" customWidth="1"/>
    <col min="11" max="11" width="7" style="28" customWidth="1"/>
    <col min="12" max="12" width="9.5" style="28" bestFit="1" customWidth="1"/>
    <col min="13" max="13" width="7.1640625" style="28" customWidth="1"/>
    <col min="14" max="16384" width="9.33203125" style="28"/>
  </cols>
  <sheetData>
    <row r="1" spans="1:14" ht="20.25">
      <c r="A1" s="16" t="s">
        <v>116</v>
      </c>
      <c r="B1" s="16"/>
      <c r="C1" s="16"/>
    </row>
    <row r="2" spans="1:14">
      <c r="A2" s="27"/>
      <c r="B2" s="27"/>
      <c r="C2" s="27"/>
      <c r="D2" s="27"/>
      <c r="E2" s="27"/>
      <c r="F2" s="27"/>
      <c r="G2" s="27"/>
      <c r="H2" s="27"/>
      <c r="I2" s="27"/>
      <c r="J2" s="27"/>
      <c r="K2" s="27"/>
      <c r="L2" s="27"/>
      <c r="M2" s="27"/>
      <c r="N2" s="27"/>
    </row>
    <row r="3" spans="1:14" ht="21">
      <c r="A3" s="124" t="s">
        <v>238</v>
      </c>
      <c r="B3" s="124"/>
      <c r="C3" s="124"/>
      <c r="D3" s="125"/>
      <c r="E3" s="125"/>
      <c r="F3" s="125"/>
      <c r="G3" s="125"/>
      <c r="H3" s="125"/>
      <c r="I3" s="125"/>
      <c r="J3" s="125"/>
      <c r="K3" s="125"/>
      <c r="L3" s="125"/>
      <c r="M3" s="125"/>
      <c r="N3" s="125"/>
    </row>
    <row r="4" spans="1:14">
      <c r="A4" s="27"/>
      <c r="B4" s="27"/>
      <c r="C4" s="27"/>
      <c r="D4" s="27"/>
      <c r="E4" s="27"/>
      <c r="F4" s="27"/>
      <c r="G4" s="27"/>
      <c r="H4" s="27"/>
      <c r="I4" s="27"/>
      <c r="J4" s="27"/>
      <c r="K4" s="27"/>
      <c r="L4" s="138" t="s">
        <v>21</v>
      </c>
      <c r="M4" s="138"/>
      <c r="N4" s="138"/>
    </row>
    <row r="5" spans="1:14" s="29" customFormat="1" ht="20.25" customHeight="1">
      <c r="A5" s="126" t="s">
        <v>22</v>
      </c>
      <c r="B5" s="126"/>
      <c r="C5" s="126"/>
      <c r="D5" s="126"/>
      <c r="E5" s="121" t="s">
        <v>23</v>
      </c>
      <c r="F5" s="121" t="s">
        <v>24</v>
      </c>
      <c r="G5" s="132" t="s">
        <v>25</v>
      </c>
      <c r="H5" s="132" t="s">
        <v>26</v>
      </c>
      <c r="I5" s="121" t="s">
        <v>27</v>
      </c>
      <c r="J5" s="132" t="s">
        <v>28</v>
      </c>
      <c r="K5" s="135" t="s">
        <v>29</v>
      </c>
      <c r="L5" s="135" t="s">
        <v>30</v>
      </c>
      <c r="M5" s="121" t="s">
        <v>31</v>
      </c>
      <c r="N5" s="121" t="s">
        <v>32</v>
      </c>
    </row>
    <row r="6" spans="1:14" s="29" customFormat="1" ht="20.25" customHeight="1">
      <c r="A6" s="127" t="s">
        <v>33</v>
      </c>
      <c r="B6" s="128"/>
      <c r="C6" s="129"/>
      <c r="D6" s="130" t="s">
        <v>34</v>
      </c>
      <c r="E6" s="122"/>
      <c r="F6" s="122"/>
      <c r="G6" s="133"/>
      <c r="H6" s="133"/>
      <c r="I6" s="122"/>
      <c r="J6" s="133"/>
      <c r="K6" s="136"/>
      <c r="L6" s="136"/>
      <c r="M6" s="122"/>
      <c r="N6" s="122"/>
    </row>
    <row r="7" spans="1:14" s="29" customFormat="1" ht="20.25" customHeight="1">
      <c r="A7" s="85" t="s">
        <v>128</v>
      </c>
      <c r="B7" s="85" t="s">
        <v>129</v>
      </c>
      <c r="C7" s="85" t="s">
        <v>130</v>
      </c>
      <c r="D7" s="131"/>
      <c r="E7" s="123"/>
      <c r="F7" s="123"/>
      <c r="G7" s="134"/>
      <c r="H7" s="134"/>
      <c r="I7" s="123"/>
      <c r="J7" s="134"/>
      <c r="K7" s="137"/>
      <c r="L7" s="137"/>
      <c r="M7" s="123"/>
      <c r="N7" s="123"/>
    </row>
    <row r="8" spans="1:14" ht="32.25" customHeight="1">
      <c r="A8" s="86" t="s">
        <v>131</v>
      </c>
      <c r="B8" s="86"/>
      <c r="C8" s="86"/>
      <c r="D8" s="87" t="s">
        <v>264</v>
      </c>
      <c r="E8" s="93">
        <f>SUM(F8:M8)</f>
        <v>6397.52</v>
      </c>
      <c r="F8" s="93">
        <f>F9</f>
        <v>0</v>
      </c>
      <c r="G8" s="93">
        <f t="shared" ref="G8:M8" si="0">G9</f>
        <v>5132.22</v>
      </c>
      <c r="H8" s="93">
        <f t="shared" si="0"/>
        <v>1265.3</v>
      </c>
      <c r="I8" s="93">
        <f t="shared" si="0"/>
        <v>0</v>
      </c>
      <c r="J8" s="93">
        <f t="shared" si="0"/>
        <v>0</v>
      </c>
      <c r="K8" s="93">
        <f t="shared" si="0"/>
        <v>0</v>
      </c>
      <c r="L8" s="93">
        <f t="shared" si="0"/>
        <v>0</v>
      </c>
      <c r="M8" s="93">
        <f t="shared" si="0"/>
        <v>0</v>
      </c>
      <c r="N8" s="30"/>
    </row>
    <row r="9" spans="1:14" ht="32.25" customHeight="1">
      <c r="A9" s="86" t="s">
        <v>131</v>
      </c>
      <c r="B9" s="86" t="s">
        <v>134</v>
      </c>
      <c r="C9" s="86"/>
      <c r="D9" s="87" t="s">
        <v>135</v>
      </c>
      <c r="E9" s="93">
        <f t="shared" ref="E9:E42" si="1">SUM(F9:M9)</f>
        <v>6397.52</v>
      </c>
      <c r="F9" s="93">
        <f>SUM(F10:F17)</f>
        <v>0</v>
      </c>
      <c r="G9" s="93">
        <f t="shared" ref="G9:M9" si="2">SUM(G10:G17)</f>
        <v>5132.22</v>
      </c>
      <c r="H9" s="93">
        <f t="shared" si="2"/>
        <v>1265.3</v>
      </c>
      <c r="I9" s="93">
        <f t="shared" si="2"/>
        <v>0</v>
      </c>
      <c r="J9" s="93">
        <f t="shared" si="2"/>
        <v>0</v>
      </c>
      <c r="K9" s="93">
        <f t="shared" si="2"/>
        <v>0</v>
      </c>
      <c r="L9" s="93">
        <f t="shared" si="2"/>
        <v>0</v>
      </c>
      <c r="M9" s="93">
        <f t="shared" si="2"/>
        <v>0</v>
      </c>
      <c r="N9" s="30"/>
    </row>
    <row r="10" spans="1:14" ht="32.25" customHeight="1">
      <c r="A10" s="86" t="s">
        <v>131</v>
      </c>
      <c r="B10" s="86" t="s">
        <v>134</v>
      </c>
      <c r="C10" s="86" t="s">
        <v>136</v>
      </c>
      <c r="D10" s="87" t="s">
        <v>137</v>
      </c>
      <c r="E10" s="93">
        <f t="shared" si="1"/>
        <v>341.97</v>
      </c>
      <c r="F10" s="93"/>
      <c r="G10" s="93">
        <f>341.97</f>
        <v>341.97</v>
      </c>
      <c r="H10" s="93"/>
      <c r="I10" s="93"/>
      <c r="J10" s="93"/>
      <c r="K10" s="93"/>
      <c r="L10" s="93"/>
      <c r="M10" s="93"/>
      <c r="N10" s="30"/>
    </row>
    <row r="11" spans="1:14" ht="32.25" customHeight="1">
      <c r="A11" s="86" t="s">
        <v>131</v>
      </c>
      <c r="B11" s="86" t="s">
        <v>134</v>
      </c>
      <c r="C11" s="86" t="s">
        <v>138</v>
      </c>
      <c r="D11" s="87" t="s">
        <v>139</v>
      </c>
      <c r="E11" s="93">
        <f t="shared" si="1"/>
        <v>3075.3</v>
      </c>
      <c r="F11" s="93"/>
      <c r="G11" s="93">
        <f>1151+100+20+40+13+46+440</f>
        <v>1810</v>
      </c>
      <c r="H11" s="93">
        <f>1265.3</f>
        <v>1265.3</v>
      </c>
      <c r="I11" s="93"/>
      <c r="J11" s="93"/>
      <c r="K11" s="93"/>
      <c r="L11" s="93"/>
      <c r="M11" s="93"/>
      <c r="N11" s="30"/>
    </row>
    <row r="12" spans="1:14" ht="32.25" customHeight="1">
      <c r="A12" s="86" t="s">
        <v>131</v>
      </c>
      <c r="B12" s="86" t="s">
        <v>134</v>
      </c>
      <c r="C12" s="86" t="s">
        <v>132</v>
      </c>
      <c r="D12" s="87" t="s">
        <v>140</v>
      </c>
      <c r="E12" s="93">
        <f t="shared" si="1"/>
        <v>113.76</v>
      </c>
      <c r="F12" s="93"/>
      <c r="G12" s="93">
        <f>113.76</f>
        <v>113.76</v>
      </c>
      <c r="H12" s="93"/>
      <c r="I12" s="93"/>
      <c r="J12" s="93"/>
      <c r="K12" s="93"/>
      <c r="L12" s="93"/>
      <c r="M12" s="93"/>
      <c r="N12" s="30"/>
    </row>
    <row r="13" spans="1:14" ht="32.25" customHeight="1">
      <c r="A13" s="86" t="s">
        <v>131</v>
      </c>
      <c r="B13" s="86" t="s">
        <v>134</v>
      </c>
      <c r="C13" s="86" t="s">
        <v>141</v>
      </c>
      <c r="D13" s="87" t="s">
        <v>142</v>
      </c>
      <c r="E13" s="93">
        <f t="shared" si="1"/>
        <v>50</v>
      </c>
      <c r="F13" s="93"/>
      <c r="G13" s="93">
        <f>50</f>
        <v>50</v>
      </c>
      <c r="H13" s="93"/>
      <c r="I13" s="93"/>
      <c r="J13" s="93"/>
      <c r="K13" s="93"/>
      <c r="L13" s="93"/>
      <c r="M13" s="93"/>
      <c r="N13" s="30"/>
    </row>
    <row r="14" spans="1:14" ht="32.25" customHeight="1">
      <c r="A14" s="86" t="s">
        <v>131</v>
      </c>
      <c r="B14" s="86" t="s">
        <v>134</v>
      </c>
      <c r="C14" s="86" t="s">
        <v>134</v>
      </c>
      <c r="D14" s="87" t="s">
        <v>143</v>
      </c>
      <c r="E14" s="93">
        <f t="shared" si="1"/>
        <v>2016</v>
      </c>
      <c r="F14" s="93"/>
      <c r="G14" s="93">
        <f>600+1416</f>
        <v>2016</v>
      </c>
      <c r="H14" s="93"/>
      <c r="I14" s="93"/>
      <c r="J14" s="93"/>
      <c r="K14" s="93"/>
      <c r="L14" s="93"/>
      <c r="M14" s="93"/>
      <c r="N14" s="30"/>
    </row>
    <row r="15" spans="1:14" ht="32.25" customHeight="1">
      <c r="A15" s="88" t="s">
        <v>244</v>
      </c>
      <c r="B15" s="88" t="s">
        <v>245</v>
      </c>
      <c r="C15" s="88" t="s">
        <v>246</v>
      </c>
      <c r="D15" s="87" t="s">
        <v>247</v>
      </c>
      <c r="E15" s="93">
        <f t="shared" si="1"/>
        <v>480</v>
      </c>
      <c r="F15" s="93"/>
      <c r="G15" s="93">
        <f>480</f>
        <v>480</v>
      </c>
      <c r="H15" s="93"/>
      <c r="I15" s="93"/>
      <c r="J15" s="93"/>
      <c r="K15" s="93"/>
      <c r="L15" s="93"/>
      <c r="M15" s="93"/>
      <c r="N15" s="30"/>
    </row>
    <row r="16" spans="1:14" ht="32.25" customHeight="1">
      <c r="A16" s="86" t="s">
        <v>131</v>
      </c>
      <c r="B16" s="86" t="s">
        <v>134</v>
      </c>
      <c r="C16" s="86" t="s">
        <v>145</v>
      </c>
      <c r="D16" s="87" t="s">
        <v>146</v>
      </c>
      <c r="E16" s="93">
        <f t="shared" si="1"/>
        <v>80.489999999999995</v>
      </c>
      <c r="F16" s="93"/>
      <c r="G16" s="93">
        <f>80.49</f>
        <v>80.489999999999995</v>
      </c>
      <c r="H16" s="93"/>
      <c r="I16" s="93"/>
      <c r="J16" s="93"/>
      <c r="K16" s="93"/>
      <c r="L16" s="93"/>
      <c r="M16" s="93"/>
      <c r="N16" s="30"/>
    </row>
    <row r="17" spans="1:14" ht="32.25" customHeight="1">
      <c r="A17" s="86" t="s">
        <v>131</v>
      </c>
      <c r="B17" s="86" t="s">
        <v>134</v>
      </c>
      <c r="C17" s="86" t="s">
        <v>133</v>
      </c>
      <c r="D17" s="87" t="s">
        <v>265</v>
      </c>
      <c r="E17" s="93">
        <f t="shared" si="1"/>
        <v>240</v>
      </c>
      <c r="F17" s="93"/>
      <c r="G17" s="93">
        <f>240</f>
        <v>240</v>
      </c>
      <c r="H17" s="93"/>
      <c r="I17" s="93"/>
      <c r="J17" s="93"/>
      <c r="K17" s="93"/>
      <c r="L17" s="93"/>
      <c r="M17" s="93"/>
      <c r="N17" s="30"/>
    </row>
    <row r="18" spans="1:14" ht="32.25" customHeight="1">
      <c r="A18" s="86" t="s">
        <v>147</v>
      </c>
      <c r="B18" s="86"/>
      <c r="C18" s="86"/>
      <c r="D18" s="87" t="s">
        <v>266</v>
      </c>
      <c r="E18" s="93">
        <f t="shared" si="1"/>
        <v>2868</v>
      </c>
      <c r="F18" s="93">
        <f>F19</f>
        <v>0</v>
      </c>
      <c r="G18" s="93">
        <f t="shared" ref="G18:M18" si="3">G19</f>
        <v>2868</v>
      </c>
      <c r="H18" s="93">
        <f t="shared" si="3"/>
        <v>0</v>
      </c>
      <c r="I18" s="93">
        <f t="shared" si="3"/>
        <v>0</v>
      </c>
      <c r="J18" s="93">
        <f t="shared" si="3"/>
        <v>0</v>
      </c>
      <c r="K18" s="93">
        <f t="shared" si="3"/>
        <v>0</v>
      </c>
      <c r="L18" s="93">
        <f t="shared" si="3"/>
        <v>0</v>
      </c>
      <c r="M18" s="93">
        <f t="shared" si="3"/>
        <v>0</v>
      </c>
      <c r="N18" s="30"/>
    </row>
    <row r="19" spans="1:14" ht="32.25" customHeight="1">
      <c r="A19" s="86" t="s">
        <v>147</v>
      </c>
      <c r="B19" s="86" t="s">
        <v>148</v>
      </c>
      <c r="C19" s="86"/>
      <c r="D19" s="87" t="s">
        <v>149</v>
      </c>
      <c r="E19" s="93">
        <f t="shared" si="1"/>
        <v>2868</v>
      </c>
      <c r="F19" s="93">
        <f>SUM(F20)</f>
        <v>0</v>
      </c>
      <c r="G19" s="93">
        <f t="shared" ref="G19:M19" si="4">SUM(G20)</f>
        <v>2868</v>
      </c>
      <c r="H19" s="93">
        <f t="shared" si="4"/>
        <v>0</v>
      </c>
      <c r="I19" s="93">
        <f t="shared" si="4"/>
        <v>0</v>
      </c>
      <c r="J19" s="93">
        <f t="shared" si="4"/>
        <v>0</v>
      </c>
      <c r="K19" s="93">
        <f t="shared" si="4"/>
        <v>0</v>
      </c>
      <c r="L19" s="93">
        <f t="shared" si="4"/>
        <v>0</v>
      </c>
      <c r="M19" s="93">
        <f t="shared" si="4"/>
        <v>0</v>
      </c>
      <c r="N19" s="30"/>
    </row>
    <row r="20" spans="1:14" ht="32.25" customHeight="1">
      <c r="A20" s="86" t="s">
        <v>147</v>
      </c>
      <c r="B20" s="86" t="s">
        <v>150</v>
      </c>
      <c r="C20" s="86" t="s">
        <v>150</v>
      </c>
      <c r="D20" s="87" t="s">
        <v>151</v>
      </c>
      <c r="E20" s="93">
        <f t="shared" si="1"/>
        <v>2868</v>
      </c>
      <c r="F20" s="93"/>
      <c r="G20" s="93">
        <f>1668+1200</f>
        <v>2868</v>
      </c>
      <c r="H20" s="93"/>
      <c r="I20" s="93"/>
      <c r="J20" s="93"/>
      <c r="K20" s="93"/>
      <c r="L20" s="93"/>
      <c r="M20" s="93"/>
      <c r="N20" s="30"/>
    </row>
    <row r="21" spans="1:14" ht="32.25" customHeight="1">
      <c r="A21" s="86" t="s">
        <v>152</v>
      </c>
      <c r="B21" s="86"/>
      <c r="C21" s="86"/>
      <c r="D21" s="87" t="s">
        <v>267</v>
      </c>
      <c r="E21" s="93">
        <f t="shared" si="1"/>
        <v>59119.03</v>
      </c>
      <c r="F21" s="93">
        <f>F22+F29+F31+F33</f>
        <v>0</v>
      </c>
      <c r="G21" s="93">
        <f t="shared" ref="G21:M21" si="5">G22+G29+G31+G33</f>
        <v>57635.68</v>
      </c>
      <c r="H21" s="93">
        <f t="shared" si="5"/>
        <v>1483.35</v>
      </c>
      <c r="I21" s="93">
        <f t="shared" si="5"/>
        <v>0</v>
      </c>
      <c r="J21" s="93">
        <f t="shared" si="5"/>
        <v>0</v>
      </c>
      <c r="K21" s="93">
        <f t="shared" si="5"/>
        <v>0</v>
      </c>
      <c r="L21" s="93">
        <f t="shared" si="5"/>
        <v>0</v>
      </c>
      <c r="M21" s="93">
        <f t="shared" si="5"/>
        <v>0</v>
      </c>
      <c r="N21" s="30"/>
    </row>
    <row r="22" spans="1:14" ht="32.25" customHeight="1">
      <c r="A22" s="86" t="s">
        <v>152</v>
      </c>
      <c r="B22" s="86" t="s">
        <v>136</v>
      </c>
      <c r="C22" s="86"/>
      <c r="D22" s="87" t="s">
        <v>153</v>
      </c>
      <c r="E22" s="93">
        <f t="shared" si="1"/>
        <v>7082.91</v>
      </c>
      <c r="F22" s="93">
        <f>SUM(F23:F28)</f>
        <v>0</v>
      </c>
      <c r="G22" s="93">
        <f t="shared" ref="G22:M22" si="6">SUM(G23:G28)</f>
        <v>5599.56</v>
      </c>
      <c r="H22" s="93">
        <f t="shared" si="6"/>
        <v>1483.35</v>
      </c>
      <c r="I22" s="93">
        <f t="shared" si="6"/>
        <v>0</v>
      </c>
      <c r="J22" s="93">
        <f t="shared" si="6"/>
        <v>0</v>
      </c>
      <c r="K22" s="93">
        <f t="shared" si="6"/>
        <v>0</v>
      </c>
      <c r="L22" s="93">
        <f t="shared" si="6"/>
        <v>0</v>
      </c>
      <c r="M22" s="93">
        <f t="shared" si="6"/>
        <v>0</v>
      </c>
      <c r="N22" s="30"/>
    </row>
    <row r="23" spans="1:14" ht="32.25" customHeight="1">
      <c r="A23" s="86" t="s">
        <v>152</v>
      </c>
      <c r="B23" s="86" t="s">
        <v>136</v>
      </c>
      <c r="C23" s="86" t="s">
        <v>136</v>
      </c>
      <c r="D23" s="87" t="s">
        <v>137</v>
      </c>
      <c r="E23" s="93">
        <f t="shared" si="1"/>
        <v>2396.21</v>
      </c>
      <c r="F23" s="93"/>
      <c r="G23" s="93">
        <f>2099.37+132.32+164.52</f>
        <v>2396.21</v>
      </c>
      <c r="H23" s="93"/>
      <c r="I23" s="93"/>
      <c r="J23" s="93"/>
      <c r="K23" s="93"/>
      <c r="L23" s="93"/>
      <c r="M23" s="93"/>
      <c r="N23" s="30"/>
    </row>
    <row r="24" spans="1:14" ht="32.25" customHeight="1">
      <c r="A24" s="86" t="s">
        <v>152</v>
      </c>
      <c r="B24" s="86" t="s">
        <v>136</v>
      </c>
      <c r="C24" s="86" t="s">
        <v>138</v>
      </c>
      <c r="D24" s="87" t="s">
        <v>139</v>
      </c>
      <c r="E24" s="93">
        <f t="shared" si="1"/>
        <v>938</v>
      </c>
      <c r="F24" s="93"/>
      <c r="G24" s="93"/>
      <c r="H24" s="93">
        <f>938</f>
        <v>938</v>
      </c>
      <c r="I24" s="93"/>
      <c r="J24" s="93"/>
      <c r="K24" s="93"/>
      <c r="L24" s="93"/>
      <c r="M24" s="93"/>
      <c r="N24" s="30"/>
    </row>
    <row r="25" spans="1:14" ht="32.25" customHeight="1">
      <c r="A25" s="86" t="s">
        <v>152</v>
      </c>
      <c r="B25" s="86" t="s">
        <v>136</v>
      </c>
      <c r="C25" s="86" t="s">
        <v>132</v>
      </c>
      <c r="D25" s="87" t="s">
        <v>154</v>
      </c>
      <c r="E25" s="93">
        <f t="shared" si="1"/>
        <v>784.23</v>
      </c>
      <c r="F25" s="93"/>
      <c r="G25" s="93">
        <f>217.55+150.28+20+391</f>
        <v>778.83</v>
      </c>
      <c r="H25" s="93">
        <f>0.4+5</f>
        <v>5.4</v>
      </c>
      <c r="I25" s="93"/>
      <c r="J25" s="93"/>
      <c r="K25" s="93"/>
      <c r="L25" s="93"/>
      <c r="M25" s="93"/>
      <c r="N25" s="30"/>
    </row>
    <row r="26" spans="1:14" ht="32.25" customHeight="1">
      <c r="A26" s="88" t="s">
        <v>240</v>
      </c>
      <c r="B26" s="88" t="s">
        <v>241</v>
      </c>
      <c r="C26" s="88" t="s">
        <v>242</v>
      </c>
      <c r="D26" s="87" t="s">
        <v>243</v>
      </c>
      <c r="E26" s="93">
        <f t="shared" si="1"/>
        <v>366</v>
      </c>
      <c r="F26" s="93"/>
      <c r="G26" s="93">
        <f>366</f>
        <v>366</v>
      </c>
      <c r="H26" s="93"/>
      <c r="I26" s="93"/>
      <c r="J26" s="93"/>
      <c r="K26" s="93"/>
      <c r="L26" s="93"/>
      <c r="M26" s="93"/>
      <c r="N26" s="30"/>
    </row>
    <row r="27" spans="1:14" ht="32.25" customHeight="1">
      <c r="A27" s="86" t="s">
        <v>152</v>
      </c>
      <c r="B27" s="86" t="s">
        <v>136</v>
      </c>
      <c r="C27" s="86" t="s">
        <v>155</v>
      </c>
      <c r="D27" s="87" t="s">
        <v>156</v>
      </c>
      <c r="E27" s="93">
        <f t="shared" si="1"/>
        <v>1574.76</v>
      </c>
      <c r="F27" s="93"/>
      <c r="G27" s="93">
        <f>1176.76+398</f>
        <v>1574.76</v>
      </c>
      <c r="H27" s="93"/>
      <c r="I27" s="93"/>
      <c r="J27" s="93"/>
      <c r="K27" s="93"/>
      <c r="L27" s="93"/>
      <c r="M27" s="93"/>
      <c r="N27" s="30"/>
    </row>
    <row r="28" spans="1:14" ht="32.25" customHeight="1">
      <c r="A28" s="86" t="s">
        <v>152</v>
      </c>
      <c r="B28" s="86" t="s">
        <v>136</v>
      </c>
      <c r="C28" s="86" t="s">
        <v>144</v>
      </c>
      <c r="D28" s="87" t="s">
        <v>157</v>
      </c>
      <c r="E28" s="93">
        <f t="shared" si="1"/>
        <v>1023.71</v>
      </c>
      <c r="F28" s="93"/>
      <c r="G28" s="93">
        <f>107.89+330.16+45.71</f>
        <v>483.76</v>
      </c>
      <c r="H28" s="93">
        <f>503.4+4.08+31.4+1.07</f>
        <v>539.95000000000005</v>
      </c>
      <c r="I28" s="93"/>
      <c r="J28" s="93"/>
      <c r="K28" s="93"/>
      <c r="L28" s="93"/>
      <c r="M28" s="93"/>
      <c r="N28" s="30"/>
    </row>
    <row r="29" spans="1:14" ht="32.25" customHeight="1">
      <c r="A29" s="88" t="s">
        <v>165</v>
      </c>
      <c r="B29" s="88" t="s">
        <v>166</v>
      </c>
      <c r="C29" s="86"/>
      <c r="D29" s="87" t="s">
        <v>167</v>
      </c>
      <c r="E29" s="93">
        <f t="shared" si="1"/>
        <v>523.30999999999995</v>
      </c>
      <c r="F29" s="93">
        <f>SUM(F30)</f>
        <v>0</v>
      </c>
      <c r="G29" s="93">
        <f t="shared" ref="G29:M29" si="7">SUM(G30)</f>
        <v>523.30999999999995</v>
      </c>
      <c r="H29" s="93">
        <f t="shared" si="7"/>
        <v>0</v>
      </c>
      <c r="I29" s="93">
        <f t="shared" si="7"/>
        <v>0</v>
      </c>
      <c r="J29" s="93">
        <f t="shared" si="7"/>
        <v>0</v>
      </c>
      <c r="K29" s="93">
        <f t="shared" si="7"/>
        <v>0</v>
      </c>
      <c r="L29" s="93">
        <f t="shared" si="7"/>
        <v>0</v>
      </c>
      <c r="M29" s="93">
        <f t="shared" si="7"/>
        <v>0</v>
      </c>
      <c r="N29" s="30"/>
    </row>
    <row r="30" spans="1:14" ht="32.25" customHeight="1">
      <c r="A30" s="88" t="s">
        <v>165</v>
      </c>
      <c r="B30" s="88" t="s">
        <v>166</v>
      </c>
      <c r="C30" s="88" t="s">
        <v>166</v>
      </c>
      <c r="D30" s="87" t="s">
        <v>168</v>
      </c>
      <c r="E30" s="93">
        <f t="shared" si="1"/>
        <v>523.30999999999995</v>
      </c>
      <c r="F30" s="93"/>
      <c r="G30" s="93">
        <v>523.30999999999995</v>
      </c>
      <c r="H30" s="93"/>
      <c r="I30" s="93"/>
      <c r="J30" s="93"/>
      <c r="K30" s="93"/>
      <c r="L30" s="93"/>
      <c r="M30" s="93"/>
      <c r="N30" s="30"/>
    </row>
    <row r="31" spans="1:14" ht="32.25" customHeight="1">
      <c r="A31" s="88" t="s">
        <v>248</v>
      </c>
      <c r="B31" s="88" t="s">
        <v>249</v>
      </c>
      <c r="C31" s="88"/>
      <c r="D31" s="87" t="s">
        <v>251</v>
      </c>
      <c r="E31" s="93">
        <f t="shared" si="1"/>
        <v>12300</v>
      </c>
      <c r="F31" s="93">
        <f>SUM(F32)</f>
        <v>0</v>
      </c>
      <c r="G31" s="93">
        <f t="shared" ref="G31:M31" si="8">SUM(G32)</f>
        <v>12300</v>
      </c>
      <c r="H31" s="93">
        <f t="shared" si="8"/>
        <v>0</v>
      </c>
      <c r="I31" s="93">
        <f t="shared" si="8"/>
        <v>0</v>
      </c>
      <c r="J31" s="93">
        <f t="shared" si="8"/>
        <v>0</v>
      </c>
      <c r="K31" s="93">
        <f t="shared" si="8"/>
        <v>0</v>
      </c>
      <c r="L31" s="93">
        <f t="shared" si="8"/>
        <v>0</v>
      </c>
      <c r="M31" s="93">
        <f t="shared" si="8"/>
        <v>0</v>
      </c>
      <c r="N31" s="30"/>
    </row>
    <row r="32" spans="1:14" ht="44.25" customHeight="1">
      <c r="A32" s="88" t="s">
        <v>248</v>
      </c>
      <c r="B32" s="88" t="s">
        <v>249</v>
      </c>
      <c r="C32" s="88" t="s">
        <v>250</v>
      </c>
      <c r="D32" s="87" t="s">
        <v>252</v>
      </c>
      <c r="E32" s="93">
        <f t="shared" si="1"/>
        <v>12300</v>
      </c>
      <c r="F32" s="93"/>
      <c r="G32" s="93">
        <f>12300</f>
        <v>12300</v>
      </c>
      <c r="H32" s="93"/>
      <c r="I32" s="93"/>
      <c r="J32" s="93"/>
      <c r="K32" s="93"/>
      <c r="L32" s="93"/>
      <c r="M32" s="93"/>
      <c r="N32" s="30"/>
    </row>
    <row r="33" spans="1:14" ht="32.25" customHeight="1">
      <c r="A33" s="86" t="s">
        <v>158</v>
      </c>
      <c r="B33" s="86" t="s">
        <v>133</v>
      </c>
      <c r="C33" s="86"/>
      <c r="D33" s="87" t="s">
        <v>159</v>
      </c>
      <c r="E33" s="93">
        <f t="shared" si="1"/>
        <v>39212.81</v>
      </c>
      <c r="F33" s="93">
        <f>SUM(F34)</f>
        <v>0</v>
      </c>
      <c r="G33" s="93">
        <f t="shared" ref="G33:M33" si="9">SUM(G34)</f>
        <v>39212.81</v>
      </c>
      <c r="H33" s="93">
        <f t="shared" si="9"/>
        <v>0</v>
      </c>
      <c r="I33" s="93">
        <f t="shared" si="9"/>
        <v>0</v>
      </c>
      <c r="J33" s="93">
        <f t="shared" si="9"/>
        <v>0</v>
      </c>
      <c r="K33" s="93">
        <f t="shared" si="9"/>
        <v>0</v>
      </c>
      <c r="L33" s="93">
        <f t="shared" si="9"/>
        <v>0</v>
      </c>
      <c r="M33" s="93">
        <f t="shared" si="9"/>
        <v>0</v>
      </c>
      <c r="N33" s="30"/>
    </row>
    <row r="34" spans="1:14" ht="32.25" customHeight="1">
      <c r="A34" s="86" t="s">
        <v>152</v>
      </c>
      <c r="B34" s="86" t="s">
        <v>133</v>
      </c>
      <c r="C34" s="86" t="s">
        <v>136</v>
      </c>
      <c r="D34" s="87" t="s">
        <v>159</v>
      </c>
      <c r="E34" s="93">
        <f t="shared" si="1"/>
        <v>39212.81</v>
      </c>
      <c r="F34" s="93"/>
      <c r="G34" s="93">
        <f>9977+658.41+606.1+5000+13087.2+4482+4855.2+400+146.9</f>
        <v>39212.81</v>
      </c>
      <c r="H34" s="93"/>
      <c r="I34" s="93"/>
      <c r="J34" s="93"/>
      <c r="K34" s="93"/>
      <c r="L34" s="93"/>
      <c r="M34" s="93"/>
      <c r="N34" s="30"/>
    </row>
    <row r="35" spans="1:14" ht="32.25" customHeight="1">
      <c r="A35" s="86" t="s">
        <v>160</v>
      </c>
      <c r="B35" s="86"/>
      <c r="C35" s="86"/>
      <c r="D35" s="87" t="s">
        <v>262</v>
      </c>
      <c r="E35" s="93">
        <f t="shared" si="1"/>
        <v>110357.2</v>
      </c>
      <c r="F35" s="94">
        <f>F36+F38</f>
        <v>0</v>
      </c>
      <c r="G35" s="94">
        <f t="shared" ref="G35:M35" si="10">G36+G38</f>
        <v>110357.2</v>
      </c>
      <c r="H35" s="94">
        <f t="shared" si="10"/>
        <v>0</v>
      </c>
      <c r="I35" s="94">
        <f t="shared" si="10"/>
        <v>0</v>
      </c>
      <c r="J35" s="94">
        <f t="shared" si="10"/>
        <v>0</v>
      </c>
      <c r="K35" s="94">
        <f t="shared" si="10"/>
        <v>0</v>
      </c>
      <c r="L35" s="94">
        <f t="shared" si="10"/>
        <v>0</v>
      </c>
      <c r="M35" s="94">
        <f t="shared" si="10"/>
        <v>0</v>
      </c>
      <c r="N35" s="74"/>
    </row>
    <row r="36" spans="1:14" ht="32.25" customHeight="1">
      <c r="A36" s="88" t="s">
        <v>253</v>
      </c>
      <c r="B36" s="88" t="s">
        <v>258</v>
      </c>
      <c r="C36" s="86"/>
      <c r="D36" s="87" t="s">
        <v>260</v>
      </c>
      <c r="E36" s="93">
        <f t="shared" si="1"/>
        <v>67587.199999999997</v>
      </c>
      <c r="F36" s="94">
        <f>SUM(F37)</f>
        <v>0</v>
      </c>
      <c r="G36" s="94">
        <f t="shared" ref="G36:M36" si="11">SUM(G37)</f>
        <v>67587.199999999997</v>
      </c>
      <c r="H36" s="94">
        <f t="shared" si="11"/>
        <v>0</v>
      </c>
      <c r="I36" s="94">
        <f t="shared" si="11"/>
        <v>0</v>
      </c>
      <c r="J36" s="94">
        <f t="shared" si="11"/>
        <v>0</v>
      </c>
      <c r="K36" s="94">
        <f t="shared" si="11"/>
        <v>0</v>
      </c>
      <c r="L36" s="94">
        <f t="shared" si="11"/>
        <v>0</v>
      </c>
      <c r="M36" s="94">
        <f t="shared" si="11"/>
        <v>0</v>
      </c>
      <c r="N36" s="74"/>
    </row>
    <row r="37" spans="1:14" ht="32.25" customHeight="1">
      <c r="A37" s="88" t="s">
        <v>253</v>
      </c>
      <c r="B37" s="88" t="s">
        <v>258</v>
      </c>
      <c r="C37" s="88" t="s">
        <v>259</v>
      </c>
      <c r="D37" s="87" t="s">
        <v>261</v>
      </c>
      <c r="E37" s="93">
        <f t="shared" si="1"/>
        <v>67587.199999999997</v>
      </c>
      <c r="F37" s="94"/>
      <c r="G37" s="94">
        <f>67587.2</f>
        <v>67587.199999999997</v>
      </c>
      <c r="H37" s="94"/>
      <c r="I37" s="94"/>
      <c r="J37" s="94"/>
      <c r="K37" s="94"/>
      <c r="L37" s="94"/>
      <c r="M37" s="94"/>
      <c r="N37" s="74"/>
    </row>
    <row r="38" spans="1:14" ht="32.25" customHeight="1">
      <c r="A38" s="88" t="s">
        <v>253</v>
      </c>
      <c r="B38" s="88" t="s">
        <v>254</v>
      </c>
      <c r="C38" s="86"/>
      <c r="D38" s="87" t="s">
        <v>256</v>
      </c>
      <c r="E38" s="93">
        <f t="shared" si="1"/>
        <v>42770</v>
      </c>
      <c r="F38" s="94">
        <f>SUM(F39)</f>
        <v>0</v>
      </c>
      <c r="G38" s="94">
        <f t="shared" ref="G38:M38" si="12">SUM(G39)</f>
        <v>42770</v>
      </c>
      <c r="H38" s="94">
        <f t="shared" si="12"/>
        <v>0</v>
      </c>
      <c r="I38" s="94">
        <f t="shared" si="12"/>
        <v>0</v>
      </c>
      <c r="J38" s="94">
        <f t="shared" si="12"/>
        <v>0</v>
      </c>
      <c r="K38" s="94">
        <f t="shared" si="12"/>
        <v>0</v>
      </c>
      <c r="L38" s="94">
        <f t="shared" si="12"/>
        <v>0</v>
      </c>
      <c r="M38" s="94">
        <f t="shared" si="12"/>
        <v>0</v>
      </c>
      <c r="N38" s="74"/>
    </row>
    <row r="39" spans="1:14" ht="36" customHeight="1">
      <c r="A39" s="88" t="s">
        <v>253</v>
      </c>
      <c r="B39" s="88" t="s">
        <v>254</v>
      </c>
      <c r="C39" s="88" t="s">
        <v>255</v>
      </c>
      <c r="D39" s="87" t="s">
        <v>257</v>
      </c>
      <c r="E39" s="93">
        <f t="shared" si="1"/>
        <v>42770</v>
      </c>
      <c r="F39" s="94"/>
      <c r="G39" s="94">
        <f>42600+170</f>
        <v>42770</v>
      </c>
      <c r="H39" s="94"/>
      <c r="I39" s="94"/>
      <c r="J39" s="94"/>
      <c r="K39" s="94"/>
      <c r="L39" s="94"/>
      <c r="M39" s="94"/>
      <c r="N39" s="74"/>
    </row>
    <row r="40" spans="1:14" ht="32.25" customHeight="1">
      <c r="A40" s="86" t="s">
        <v>161</v>
      </c>
      <c r="B40" s="86"/>
      <c r="C40" s="86"/>
      <c r="D40" s="87" t="s">
        <v>162</v>
      </c>
      <c r="E40" s="93">
        <f t="shared" si="1"/>
        <v>395.15</v>
      </c>
      <c r="F40" s="94">
        <f>F41</f>
        <v>0</v>
      </c>
      <c r="G40" s="94">
        <f t="shared" ref="G40:M40" si="13">G41</f>
        <v>395.15</v>
      </c>
      <c r="H40" s="94">
        <f t="shared" si="13"/>
        <v>0</v>
      </c>
      <c r="I40" s="94">
        <f t="shared" si="13"/>
        <v>0</v>
      </c>
      <c r="J40" s="94">
        <f t="shared" si="13"/>
        <v>0</v>
      </c>
      <c r="K40" s="94">
        <f t="shared" si="13"/>
        <v>0</v>
      </c>
      <c r="L40" s="94">
        <f t="shared" si="13"/>
        <v>0</v>
      </c>
      <c r="M40" s="94">
        <f t="shared" si="13"/>
        <v>0</v>
      </c>
      <c r="N40" s="74"/>
    </row>
    <row r="41" spans="1:14" ht="32.25" customHeight="1">
      <c r="A41" s="86" t="s">
        <v>161</v>
      </c>
      <c r="B41" s="86" t="s">
        <v>138</v>
      </c>
      <c r="C41" s="86"/>
      <c r="D41" s="87" t="s">
        <v>163</v>
      </c>
      <c r="E41" s="93">
        <f t="shared" si="1"/>
        <v>395.15</v>
      </c>
      <c r="F41" s="94">
        <f>SUM(F42)</f>
        <v>0</v>
      </c>
      <c r="G41" s="94">
        <f t="shared" ref="G41:M41" si="14">SUM(G42)</f>
        <v>395.15</v>
      </c>
      <c r="H41" s="94">
        <f t="shared" si="14"/>
        <v>0</v>
      </c>
      <c r="I41" s="94">
        <f t="shared" si="14"/>
        <v>0</v>
      </c>
      <c r="J41" s="94">
        <f t="shared" si="14"/>
        <v>0</v>
      </c>
      <c r="K41" s="94">
        <f t="shared" si="14"/>
        <v>0</v>
      </c>
      <c r="L41" s="94">
        <f t="shared" si="14"/>
        <v>0</v>
      </c>
      <c r="M41" s="94">
        <f t="shared" si="14"/>
        <v>0</v>
      </c>
      <c r="N41" s="74"/>
    </row>
    <row r="42" spans="1:14" ht="32.25" customHeight="1">
      <c r="A42" s="86" t="s">
        <v>161</v>
      </c>
      <c r="B42" s="86" t="s">
        <v>138</v>
      </c>
      <c r="C42" s="86" t="s">
        <v>136</v>
      </c>
      <c r="D42" s="87" t="s">
        <v>164</v>
      </c>
      <c r="E42" s="93">
        <f t="shared" si="1"/>
        <v>395.15</v>
      </c>
      <c r="F42" s="94"/>
      <c r="G42" s="94">
        <v>395.15</v>
      </c>
      <c r="H42" s="94"/>
      <c r="I42" s="94"/>
      <c r="J42" s="94"/>
      <c r="K42" s="94"/>
      <c r="L42" s="94"/>
      <c r="M42" s="94"/>
      <c r="N42" s="74"/>
    </row>
    <row r="43" spans="1:14" ht="32.25" customHeight="1">
      <c r="A43" s="86"/>
      <c r="B43" s="86"/>
      <c r="C43" s="86"/>
      <c r="D43" s="92" t="s">
        <v>263</v>
      </c>
      <c r="E43" s="93">
        <f>E8+E18+E21+E35+E40</f>
        <v>179136.9</v>
      </c>
      <c r="F43" s="93">
        <f t="shared" ref="F43:M43" si="15">F8+F18+F21+F35+F40</f>
        <v>0</v>
      </c>
      <c r="G43" s="93">
        <f t="shared" si="15"/>
        <v>176388.24999999997</v>
      </c>
      <c r="H43" s="93">
        <f t="shared" si="15"/>
        <v>2748.6499999999996</v>
      </c>
      <c r="I43" s="93">
        <f t="shared" si="15"/>
        <v>0</v>
      </c>
      <c r="J43" s="93">
        <f t="shared" si="15"/>
        <v>0</v>
      </c>
      <c r="K43" s="93">
        <f t="shared" si="15"/>
        <v>0</v>
      </c>
      <c r="L43" s="93">
        <f t="shared" si="15"/>
        <v>0</v>
      </c>
      <c r="M43" s="93">
        <f t="shared" si="15"/>
        <v>0</v>
      </c>
      <c r="N43" s="74"/>
    </row>
  </sheetData>
  <mergeCells count="15">
    <mergeCell ref="M5:M7"/>
    <mergeCell ref="N5:N7"/>
    <mergeCell ref="A3:N3"/>
    <mergeCell ref="A5:D5"/>
    <mergeCell ref="A6:C6"/>
    <mergeCell ref="D6:D7"/>
    <mergeCell ref="E5:E7"/>
    <mergeCell ref="F5:F7"/>
    <mergeCell ref="G5:G7"/>
    <mergeCell ref="H5:H7"/>
    <mergeCell ref="I5:I7"/>
    <mergeCell ref="J5:J7"/>
    <mergeCell ref="K5:K7"/>
    <mergeCell ref="L5:L7"/>
    <mergeCell ref="L4:N4"/>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J43"/>
  <sheetViews>
    <sheetView workbookViewId="0">
      <pane xSplit="4" ySplit="7" topLeftCell="E8" activePane="bottomRight" state="frozen"/>
      <selection pane="topRight" activeCell="E1" sqref="E1"/>
      <selection pane="bottomLeft" activeCell="A8" sqref="A8"/>
      <selection pane="bottomRight" activeCell="E42" sqref="E42"/>
    </sheetView>
  </sheetViews>
  <sheetFormatPr defaultRowHeight="12.75"/>
  <cols>
    <col min="1" max="3" width="5.5" style="33" customWidth="1"/>
    <col min="4" max="4" width="18.83203125" style="33" customWidth="1"/>
    <col min="5" max="7" width="18.83203125" style="28" customWidth="1"/>
    <col min="8" max="8" width="16.1640625" style="34" customWidth="1"/>
    <col min="9" max="10" width="18.83203125" style="28" customWidth="1"/>
    <col min="11" max="16384" width="9.33203125" style="28"/>
  </cols>
  <sheetData>
    <row r="1" spans="1:10" ht="20.25">
      <c r="A1" s="16" t="s">
        <v>117</v>
      </c>
      <c r="B1" s="16"/>
      <c r="C1" s="16"/>
    </row>
    <row r="2" spans="1:10">
      <c r="A2" s="31"/>
      <c r="B2" s="31"/>
      <c r="C2" s="31"/>
      <c r="D2" s="31"/>
      <c r="E2" s="27"/>
      <c r="F2" s="27"/>
      <c r="G2" s="27"/>
      <c r="H2" s="32"/>
      <c r="I2" s="27"/>
      <c r="J2" s="27"/>
    </row>
    <row r="3" spans="1:10" ht="21">
      <c r="A3" s="124" t="s">
        <v>118</v>
      </c>
      <c r="B3" s="124"/>
      <c r="C3" s="124"/>
      <c r="D3" s="125"/>
      <c r="E3" s="125"/>
      <c r="F3" s="125"/>
      <c r="G3" s="125"/>
      <c r="H3" s="125"/>
      <c r="I3" s="125"/>
      <c r="J3" s="125"/>
    </row>
    <row r="4" spans="1:10">
      <c r="A4" s="31"/>
      <c r="B4" s="31"/>
      <c r="C4" s="31"/>
      <c r="D4" s="31"/>
      <c r="E4" s="27"/>
      <c r="F4" s="27"/>
      <c r="G4" s="27"/>
      <c r="H4" s="32"/>
      <c r="I4" s="27"/>
      <c r="J4" s="76" t="s">
        <v>37</v>
      </c>
    </row>
    <row r="5" spans="1:10" s="29" customFormat="1" ht="13.5" customHeight="1">
      <c r="A5" s="126" t="s">
        <v>38</v>
      </c>
      <c r="B5" s="126"/>
      <c r="C5" s="126"/>
      <c r="D5" s="126"/>
      <c r="E5" s="121" t="s">
        <v>39</v>
      </c>
      <c r="F5" s="132" t="s">
        <v>40</v>
      </c>
      <c r="G5" s="132" t="s">
        <v>41</v>
      </c>
      <c r="H5" s="135" t="s">
        <v>42</v>
      </c>
      <c r="I5" s="132" t="s">
        <v>43</v>
      </c>
      <c r="J5" s="121" t="s">
        <v>44</v>
      </c>
    </row>
    <row r="6" spans="1:10" s="29" customFormat="1">
      <c r="A6" s="127" t="s">
        <v>33</v>
      </c>
      <c r="B6" s="128"/>
      <c r="C6" s="129"/>
      <c r="D6" s="130" t="s">
        <v>45</v>
      </c>
      <c r="E6" s="122"/>
      <c r="F6" s="133"/>
      <c r="G6" s="133"/>
      <c r="H6" s="136"/>
      <c r="I6" s="133"/>
      <c r="J6" s="122"/>
    </row>
    <row r="7" spans="1:10" s="29" customFormat="1">
      <c r="A7" s="85" t="s">
        <v>128</v>
      </c>
      <c r="B7" s="85" t="s">
        <v>129</v>
      </c>
      <c r="C7" s="85" t="s">
        <v>130</v>
      </c>
      <c r="D7" s="131"/>
      <c r="E7" s="123"/>
      <c r="F7" s="134"/>
      <c r="G7" s="134"/>
      <c r="H7" s="137"/>
      <c r="I7" s="134"/>
      <c r="J7" s="123"/>
    </row>
    <row r="8" spans="1:10" s="29" customFormat="1" ht="27" customHeight="1">
      <c r="A8" s="86" t="s">
        <v>131</v>
      </c>
      <c r="B8" s="86"/>
      <c r="C8" s="86"/>
      <c r="D8" s="87" t="s">
        <v>264</v>
      </c>
      <c r="E8" s="106">
        <f>SUM(F8:I8)</f>
        <v>6397.52</v>
      </c>
      <c r="F8" s="107">
        <f>F9</f>
        <v>422.46000000000004</v>
      </c>
      <c r="G8" s="107">
        <f t="shared" ref="G8:I8" si="0">G9</f>
        <v>5975.06</v>
      </c>
      <c r="H8" s="107">
        <f t="shared" si="0"/>
        <v>0</v>
      </c>
      <c r="I8" s="107">
        <f t="shared" si="0"/>
        <v>0</v>
      </c>
      <c r="J8" s="80"/>
    </row>
    <row r="9" spans="1:10" s="29" customFormat="1" ht="27" customHeight="1">
      <c r="A9" s="86" t="s">
        <v>131</v>
      </c>
      <c r="B9" s="86" t="s">
        <v>134</v>
      </c>
      <c r="C9" s="86"/>
      <c r="D9" s="87" t="s">
        <v>135</v>
      </c>
      <c r="E9" s="106">
        <f t="shared" ref="E9:E42" si="1">SUM(F9:I9)</f>
        <v>6397.52</v>
      </c>
      <c r="F9" s="107">
        <f>SUM(F10:F17)</f>
        <v>422.46000000000004</v>
      </c>
      <c r="G9" s="107">
        <f t="shared" ref="G9:I9" si="2">SUM(G10:G17)</f>
        <v>5975.06</v>
      </c>
      <c r="H9" s="107">
        <f t="shared" si="2"/>
        <v>0</v>
      </c>
      <c r="I9" s="107">
        <f t="shared" si="2"/>
        <v>0</v>
      </c>
      <c r="J9" s="80"/>
    </row>
    <row r="10" spans="1:10" s="29" customFormat="1" ht="27" customHeight="1">
      <c r="A10" s="86" t="s">
        <v>131</v>
      </c>
      <c r="B10" s="86" t="s">
        <v>134</v>
      </c>
      <c r="C10" s="86" t="s">
        <v>136</v>
      </c>
      <c r="D10" s="87" t="s">
        <v>137</v>
      </c>
      <c r="E10" s="106">
        <f t="shared" si="1"/>
        <v>341.97</v>
      </c>
      <c r="F10" s="107">
        <f>341.97</f>
        <v>341.97</v>
      </c>
      <c r="G10" s="107"/>
      <c r="H10" s="108"/>
      <c r="I10" s="107"/>
      <c r="J10" s="80"/>
    </row>
    <row r="11" spans="1:10" s="29" customFormat="1" ht="27" customHeight="1">
      <c r="A11" s="86" t="s">
        <v>131</v>
      </c>
      <c r="B11" s="86" t="s">
        <v>134</v>
      </c>
      <c r="C11" s="86" t="s">
        <v>138</v>
      </c>
      <c r="D11" s="87" t="s">
        <v>139</v>
      </c>
      <c r="E11" s="106">
        <f t="shared" si="1"/>
        <v>3075.3</v>
      </c>
      <c r="F11" s="107"/>
      <c r="G11" s="107">
        <v>3075.3</v>
      </c>
      <c r="H11" s="108"/>
      <c r="I11" s="107"/>
      <c r="J11" s="80"/>
    </row>
    <row r="12" spans="1:10" s="29" customFormat="1" ht="27" customHeight="1">
      <c r="A12" s="86" t="s">
        <v>131</v>
      </c>
      <c r="B12" s="86" t="s">
        <v>134</v>
      </c>
      <c r="C12" s="86" t="s">
        <v>132</v>
      </c>
      <c r="D12" s="87" t="s">
        <v>140</v>
      </c>
      <c r="E12" s="106">
        <f t="shared" si="1"/>
        <v>113.76</v>
      </c>
      <c r="F12" s="107"/>
      <c r="G12" s="107">
        <v>113.76</v>
      </c>
      <c r="H12" s="108"/>
      <c r="I12" s="107"/>
      <c r="J12" s="80"/>
    </row>
    <row r="13" spans="1:10" s="29" customFormat="1" ht="27" customHeight="1">
      <c r="A13" s="86" t="s">
        <v>131</v>
      </c>
      <c r="B13" s="86" t="s">
        <v>134</v>
      </c>
      <c r="C13" s="86" t="s">
        <v>141</v>
      </c>
      <c r="D13" s="87" t="s">
        <v>142</v>
      </c>
      <c r="E13" s="106">
        <f t="shared" si="1"/>
        <v>50</v>
      </c>
      <c r="F13" s="107"/>
      <c r="G13" s="107">
        <v>50</v>
      </c>
      <c r="H13" s="108"/>
      <c r="I13" s="107"/>
      <c r="J13" s="80"/>
    </row>
    <row r="14" spans="1:10" s="29" customFormat="1" ht="33.75" customHeight="1">
      <c r="A14" s="86" t="s">
        <v>131</v>
      </c>
      <c r="B14" s="86" t="s">
        <v>134</v>
      </c>
      <c r="C14" s="86" t="s">
        <v>134</v>
      </c>
      <c r="D14" s="87" t="s">
        <v>143</v>
      </c>
      <c r="E14" s="106">
        <f t="shared" si="1"/>
        <v>2016</v>
      </c>
      <c r="F14" s="107"/>
      <c r="G14" s="107">
        <v>2016</v>
      </c>
      <c r="H14" s="108"/>
      <c r="I14" s="107"/>
      <c r="J14" s="80"/>
    </row>
    <row r="15" spans="1:10" s="29" customFormat="1" ht="29.25" customHeight="1">
      <c r="A15" s="88" t="s">
        <v>244</v>
      </c>
      <c r="B15" s="88" t="s">
        <v>245</v>
      </c>
      <c r="C15" s="88" t="s">
        <v>246</v>
      </c>
      <c r="D15" s="87" t="s">
        <v>247</v>
      </c>
      <c r="E15" s="106">
        <f t="shared" si="1"/>
        <v>480</v>
      </c>
      <c r="F15" s="107"/>
      <c r="G15" s="107">
        <v>480</v>
      </c>
      <c r="H15" s="108"/>
      <c r="I15" s="107"/>
      <c r="J15" s="80"/>
    </row>
    <row r="16" spans="1:10" s="29" customFormat="1" ht="29.25" customHeight="1">
      <c r="A16" s="86" t="s">
        <v>131</v>
      </c>
      <c r="B16" s="86" t="s">
        <v>134</v>
      </c>
      <c r="C16" s="86" t="s">
        <v>145</v>
      </c>
      <c r="D16" s="87" t="s">
        <v>146</v>
      </c>
      <c r="E16" s="106">
        <f t="shared" si="1"/>
        <v>80.489999999999995</v>
      </c>
      <c r="F16" s="107">
        <f>80.49</f>
        <v>80.489999999999995</v>
      </c>
      <c r="G16" s="107"/>
      <c r="H16" s="108"/>
      <c r="I16" s="107"/>
      <c r="J16" s="80"/>
    </row>
    <row r="17" spans="1:10" s="29" customFormat="1" ht="33.75" customHeight="1">
      <c r="A17" s="86" t="s">
        <v>131</v>
      </c>
      <c r="B17" s="86" t="s">
        <v>134</v>
      </c>
      <c r="C17" s="86" t="s">
        <v>133</v>
      </c>
      <c r="D17" s="87" t="s">
        <v>265</v>
      </c>
      <c r="E17" s="106">
        <f t="shared" si="1"/>
        <v>240</v>
      </c>
      <c r="F17" s="107"/>
      <c r="G17" s="107">
        <v>240</v>
      </c>
      <c r="H17" s="108"/>
      <c r="I17" s="107"/>
      <c r="J17" s="80"/>
    </row>
    <row r="18" spans="1:10" ht="27" customHeight="1">
      <c r="A18" s="86" t="s">
        <v>147</v>
      </c>
      <c r="B18" s="86"/>
      <c r="C18" s="86"/>
      <c r="D18" s="87" t="s">
        <v>266</v>
      </c>
      <c r="E18" s="106">
        <f t="shared" si="1"/>
        <v>2868</v>
      </c>
      <c r="F18" s="93">
        <f>F19</f>
        <v>0</v>
      </c>
      <c r="G18" s="93">
        <f t="shared" ref="G18:I18" si="3">G19</f>
        <v>2868</v>
      </c>
      <c r="H18" s="93">
        <f t="shared" si="3"/>
        <v>0</v>
      </c>
      <c r="I18" s="93">
        <f t="shared" si="3"/>
        <v>0</v>
      </c>
      <c r="J18" s="30"/>
    </row>
    <row r="19" spans="1:10" ht="27" customHeight="1">
      <c r="A19" s="86" t="s">
        <v>147</v>
      </c>
      <c r="B19" s="86" t="s">
        <v>148</v>
      </c>
      <c r="C19" s="86"/>
      <c r="D19" s="87" t="s">
        <v>149</v>
      </c>
      <c r="E19" s="106">
        <f t="shared" si="1"/>
        <v>2868</v>
      </c>
      <c r="F19" s="93">
        <f>SUM(F20)</f>
        <v>0</v>
      </c>
      <c r="G19" s="93">
        <f t="shared" ref="G19:I19" si="4">SUM(G20)</f>
        <v>2868</v>
      </c>
      <c r="H19" s="93">
        <f t="shared" si="4"/>
        <v>0</v>
      </c>
      <c r="I19" s="93">
        <f t="shared" si="4"/>
        <v>0</v>
      </c>
      <c r="J19" s="30"/>
    </row>
    <row r="20" spans="1:10" ht="27" customHeight="1">
      <c r="A20" s="86" t="s">
        <v>147</v>
      </c>
      <c r="B20" s="86" t="s">
        <v>150</v>
      </c>
      <c r="C20" s="86" t="s">
        <v>150</v>
      </c>
      <c r="D20" s="87" t="s">
        <v>151</v>
      </c>
      <c r="E20" s="106">
        <f t="shared" si="1"/>
        <v>2868</v>
      </c>
      <c r="F20" s="93"/>
      <c r="G20" s="93">
        <v>2868</v>
      </c>
      <c r="H20" s="96"/>
      <c r="I20" s="93"/>
      <c r="J20" s="30"/>
    </row>
    <row r="21" spans="1:10" ht="33.75" customHeight="1">
      <c r="A21" s="86" t="s">
        <v>152</v>
      </c>
      <c r="B21" s="86"/>
      <c r="C21" s="86"/>
      <c r="D21" s="87" t="s">
        <v>267</v>
      </c>
      <c r="E21" s="106">
        <f t="shared" si="1"/>
        <v>59119.03</v>
      </c>
      <c r="F21" s="93">
        <f>F22+F29+F31+F33</f>
        <v>4947.8700000000008</v>
      </c>
      <c r="G21" s="93">
        <f t="shared" ref="G21:I21" si="5">G22+G29+G31+G33</f>
        <v>54171.159999999996</v>
      </c>
      <c r="H21" s="93">
        <f t="shared" si="5"/>
        <v>0</v>
      </c>
      <c r="I21" s="93">
        <f t="shared" si="5"/>
        <v>0</v>
      </c>
      <c r="J21" s="30"/>
    </row>
    <row r="22" spans="1:10" ht="33.75" customHeight="1">
      <c r="A22" s="86" t="s">
        <v>152</v>
      </c>
      <c r="B22" s="86" t="s">
        <v>136</v>
      </c>
      <c r="C22" s="86"/>
      <c r="D22" s="87" t="s">
        <v>153</v>
      </c>
      <c r="E22" s="106">
        <f t="shared" si="1"/>
        <v>7082.9100000000008</v>
      </c>
      <c r="F22" s="93">
        <f>SUM(F23:F28)</f>
        <v>4424.5600000000004</v>
      </c>
      <c r="G22" s="93">
        <f t="shared" ref="G22:I22" si="6">SUM(G23:G28)</f>
        <v>2658.3500000000004</v>
      </c>
      <c r="H22" s="93">
        <f t="shared" si="6"/>
        <v>0</v>
      </c>
      <c r="I22" s="93">
        <f t="shared" si="6"/>
        <v>0</v>
      </c>
      <c r="J22" s="30"/>
    </row>
    <row r="23" spans="1:10" ht="28.5" customHeight="1">
      <c r="A23" s="86" t="s">
        <v>152</v>
      </c>
      <c r="B23" s="86" t="s">
        <v>136</v>
      </c>
      <c r="C23" s="86" t="s">
        <v>136</v>
      </c>
      <c r="D23" s="87" t="s">
        <v>137</v>
      </c>
      <c r="E23" s="106">
        <f t="shared" si="1"/>
        <v>2396.21</v>
      </c>
      <c r="F23" s="93">
        <f>2099.37+132.32+164.52</f>
        <v>2396.21</v>
      </c>
      <c r="G23" s="93"/>
      <c r="H23" s="96"/>
      <c r="I23" s="93"/>
      <c r="J23" s="30"/>
    </row>
    <row r="24" spans="1:10" ht="28.5" customHeight="1">
      <c r="A24" s="86" t="s">
        <v>152</v>
      </c>
      <c r="B24" s="86" t="s">
        <v>136</v>
      </c>
      <c r="C24" s="86" t="s">
        <v>138</v>
      </c>
      <c r="D24" s="87" t="s">
        <v>139</v>
      </c>
      <c r="E24" s="106">
        <f t="shared" si="1"/>
        <v>938</v>
      </c>
      <c r="F24" s="93"/>
      <c r="G24" s="93">
        <v>938</v>
      </c>
      <c r="H24" s="96"/>
      <c r="I24" s="93"/>
      <c r="J24" s="30"/>
    </row>
    <row r="25" spans="1:10" ht="28.5" customHeight="1">
      <c r="A25" s="86" t="s">
        <v>152</v>
      </c>
      <c r="B25" s="86" t="s">
        <v>136</v>
      </c>
      <c r="C25" s="86" t="s">
        <v>132</v>
      </c>
      <c r="D25" s="87" t="s">
        <v>154</v>
      </c>
      <c r="E25" s="106">
        <f t="shared" si="1"/>
        <v>784.23</v>
      </c>
      <c r="F25" s="93">
        <f>217.55+150.28</f>
        <v>367.83000000000004</v>
      </c>
      <c r="G25" s="93">
        <v>416.4</v>
      </c>
      <c r="H25" s="96"/>
      <c r="I25" s="93"/>
      <c r="J25" s="30"/>
    </row>
    <row r="26" spans="1:10" ht="28.5" customHeight="1">
      <c r="A26" s="88" t="s">
        <v>240</v>
      </c>
      <c r="B26" s="88" t="s">
        <v>241</v>
      </c>
      <c r="C26" s="88" t="s">
        <v>242</v>
      </c>
      <c r="D26" s="87" t="s">
        <v>243</v>
      </c>
      <c r="E26" s="106">
        <f t="shared" si="1"/>
        <v>366</v>
      </c>
      <c r="F26" s="93"/>
      <c r="G26" s="93">
        <v>366</v>
      </c>
      <c r="H26" s="96"/>
      <c r="I26" s="93"/>
      <c r="J26" s="30"/>
    </row>
    <row r="27" spans="1:10" ht="28.5" customHeight="1">
      <c r="A27" s="86" t="s">
        <v>152</v>
      </c>
      <c r="B27" s="86" t="s">
        <v>136</v>
      </c>
      <c r="C27" s="86" t="s">
        <v>155</v>
      </c>
      <c r="D27" s="87" t="s">
        <v>156</v>
      </c>
      <c r="E27" s="106">
        <f t="shared" si="1"/>
        <v>1574.76</v>
      </c>
      <c r="F27" s="93">
        <f>1176.76</f>
        <v>1176.76</v>
      </c>
      <c r="G27" s="93">
        <v>398</v>
      </c>
      <c r="H27" s="96"/>
      <c r="I27" s="93"/>
      <c r="J27" s="30"/>
    </row>
    <row r="28" spans="1:10" ht="33.75" customHeight="1">
      <c r="A28" s="86" t="s">
        <v>152</v>
      </c>
      <c r="B28" s="86" t="s">
        <v>136</v>
      </c>
      <c r="C28" s="86" t="s">
        <v>144</v>
      </c>
      <c r="D28" s="87" t="s">
        <v>157</v>
      </c>
      <c r="E28" s="106">
        <f t="shared" si="1"/>
        <v>1023.71</v>
      </c>
      <c r="F28" s="93">
        <f>107.89+330.16+45.71</f>
        <v>483.76</v>
      </c>
      <c r="G28" s="93">
        <v>539.95000000000005</v>
      </c>
      <c r="H28" s="96"/>
      <c r="I28" s="93"/>
      <c r="J28" s="30"/>
    </row>
    <row r="29" spans="1:10" ht="33.75" customHeight="1">
      <c r="A29" s="88" t="s">
        <v>165</v>
      </c>
      <c r="B29" s="88" t="s">
        <v>166</v>
      </c>
      <c r="C29" s="86"/>
      <c r="D29" s="87" t="s">
        <v>167</v>
      </c>
      <c r="E29" s="106">
        <f t="shared" si="1"/>
        <v>523.30999999999995</v>
      </c>
      <c r="F29" s="93">
        <f>SUM(F30)</f>
        <v>523.30999999999995</v>
      </c>
      <c r="G29" s="93">
        <f t="shared" ref="G29:I29" si="7">SUM(G30)</f>
        <v>0</v>
      </c>
      <c r="H29" s="93">
        <f t="shared" si="7"/>
        <v>0</v>
      </c>
      <c r="I29" s="93">
        <f t="shared" si="7"/>
        <v>0</v>
      </c>
      <c r="J29" s="30"/>
    </row>
    <row r="30" spans="1:10" ht="33.75" customHeight="1">
      <c r="A30" s="88" t="s">
        <v>165</v>
      </c>
      <c r="B30" s="88" t="s">
        <v>166</v>
      </c>
      <c r="C30" s="88" t="s">
        <v>166</v>
      </c>
      <c r="D30" s="87" t="s">
        <v>168</v>
      </c>
      <c r="E30" s="106">
        <f t="shared" si="1"/>
        <v>523.30999999999995</v>
      </c>
      <c r="F30" s="93">
        <f>523.31</f>
        <v>523.30999999999995</v>
      </c>
      <c r="G30" s="93"/>
      <c r="H30" s="96"/>
      <c r="I30" s="93"/>
      <c r="J30" s="30"/>
    </row>
    <row r="31" spans="1:10" ht="33.75" customHeight="1">
      <c r="A31" s="88" t="s">
        <v>248</v>
      </c>
      <c r="B31" s="88" t="s">
        <v>249</v>
      </c>
      <c r="C31" s="88"/>
      <c r="D31" s="87" t="s">
        <v>251</v>
      </c>
      <c r="E31" s="106">
        <f t="shared" si="1"/>
        <v>12300</v>
      </c>
      <c r="F31" s="104">
        <f>SUM(F32)</f>
        <v>0</v>
      </c>
      <c r="G31" s="104">
        <f t="shared" ref="G31:I31" si="8">SUM(G32)</f>
        <v>12300</v>
      </c>
      <c r="H31" s="104">
        <f t="shared" si="8"/>
        <v>0</v>
      </c>
      <c r="I31" s="104">
        <f t="shared" si="8"/>
        <v>0</v>
      </c>
      <c r="J31" s="74"/>
    </row>
    <row r="32" spans="1:10" ht="38.25" customHeight="1">
      <c r="A32" s="88" t="s">
        <v>248</v>
      </c>
      <c r="B32" s="88" t="s">
        <v>249</v>
      </c>
      <c r="C32" s="88" t="s">
        <v>250</v>
      </c>
      <c r="D32" s="87" t="s">
        <v>252</v>
      </c>
      <c r="E32" s="106">
        <f t="shared" si="1"/>
        <v>12300</v>
      </c>
      <c r="F32" s="104"/>
      <c r="G32" s="104">
        <v>12300</v>
      </c>
      <c r="H32" s="105"/>
      <c r="I32" s="104"/>
      <c r="J32" s="74"/>
    </row>
    <row r="33" spans="1:10" ht="33.75" customHeight="1">
      <c r="A33" s="86" t="s">
        <v>158</v>
      </c>
      <c r="B33" s="86" t="s">
        <v>133</v>
      </c>
      <c r="C33" s="86"/>
      <c r="D33" s="87" t="s">
        <v>159</v>
      </c>
      <c r="E33" s="106">
        <f t="shared" si="1"/>
        <v>39212.81</v>
      </c>
      <c r="F33" s="104">
        <f>SUM(F34)</f>
        <v>0</v>
      </c>
      <c r="G33" s="104">
        <f t="shared" ref="G33:I33" si="9">SUM(G34)</f>
        <v>39212.81</v>
      </c>
      <c r="H33" s="104">
        <f t="shared" si="9"/>
        <v>0</v>
      </c>
      <c r="I33" s="104">
        <f t="shared" si="9"/>
        <v>0</v>
      </c>
      <c r="J33" s="74"/>
    </row>
    <row r="34" spans="1:10" ht="33.75" customHeight="1">
      <c r="A34" s="86" t="s">
        <v>152</v>
      </c>
      <c r="B34" s="86" t="s">
        <v>133</v>
      </c>
      <c r="C34" s="86" t="s">
        <v>136</v>
      </c>
      <c r="D34" s="87" t="s">
        <v>159</v>
      </c>
      <c r="E34" s="106">
        <f t="shared" si="1"/>
        <v>39212.81</v>
      </c>
      <c r="F34" s="104"/>
      <c r="G34" s="104">
        <v>39212.81</v>
      </c>
      <c r="H34" s="105"/>
      <c r="I34" s="104"/>
      <c r="J34" s="74"/>
    </row>
    <row r="35" spans="1:10" ht="33.75" customHeight="1">
      <c r="A35" s="86" t="s">
        <v>160</v>
      </c>
      <c r="B35" s="86"/>
      <c r="C35" s="86"/>
      <c r="D35" s="87" t="s">
        <v>262</v>
      </c>
      <c r="E35" s="106">
        <f t="shared" si="1"/>
        <v>110357.2</v>
      </c>
      <c r="F35" s="104">
        <f>F36+F38</f>
        <v>0</v>
      </c>
      <c r="G35" s="104">
        <f t="shared" ref="G35:I35" si="10">G36+G38</f>
        <v>110357.2</v>
      </c>
      <c r="H35" s="104">
        <f t="shared" si="10"/>
        <v>0</v>
      </c>
      <c r="I35" s="104">
        <f t="shared" si="10"/>
        <v>0</v>
      </c>
      <c r="J35" s="74"/>
    </row>
    <row r="36" spans="1:10" ht="33.75" customHeight="1">
      <c r="A36" s="88" t="s">
        <v>253</v>
      </c>
      <c r="B36" s="88" t="s">
        <v>258</v>
      </c>
      <c r="C36" s="86"/>
      <c r="D36" s="87" t="s">
        <v>260</v>
      </c>
      <c r="E36" s="106">
        <f t="shared" si="1"/>
        <v>67587.199999999997</v>
      </c>
      <c r="F36" s="104">
        <f>SUM(F37)</f>
        <v>0</v>
      </c>
      <c r="G36" s="104">
        <f t="shared" ref="G36:I36" si="11">SUM(G37)</f>
        <v>67587.199999999997</v>
      </c>
      <c r="H36" s="104">
        <f t="shared" si="11"/>
        <v>0</v>
      </c>
      <c r="I36" s="104">
        <f t="shared" si="11"/>
        <v>0</v>
      </c>
      <c r="J36" s="74"/>
    </row>
    <row r="37" spans="1:10" ht="33.75" customHeight="1">
      <c r="A37" s="88" t="s">
        <v>253</v>
      </c>
      <c r="B37" s="88" t="s">
        <v>258</v>
      </c>
      <c r="C37" s="88" t="s">
        <v>259</v>
      </c>
      <c r="D37" s="87" t="s">
        <v>261</v>
      </c>
      <c r="E37" s="106">
        <f t="shared" si="1"/>
        <v>67587.199999999997</v>
      </c>
      <c r="F37" s="104"/>
      <c r="G37" s="104">
        <v>67587.199999999997</v>
      </c>
      <c r="H37" s="105"/>
      <c r="I37" s="104"/>
      <c r="J37" s="74"/>
    </row>
    <row r="38" spans="1:10" ht="33.75" customHeight="1">
      <c r="A38" s="88" t="s">
        <v>253</v>
      </c>
      <c r="B38" s="88" t="s">
        <v>254</v>
      </c>
      <c r="C38" s="86"/>
      <c r="D38" s="87" t="s">
        <v>256</v>
      </c>
      <c r="E38" s="106">
        <f t="shared" si="1"/>
        <v>42770</v>
      </c>
      <c r="F38" s="104">
        <f>SUM(F39)</f>
        <v>0</v>
      </c>
      <c r="G38" s="104">
        <f t="shared" ref="G38:I38" si="12">SUM(G39)</f>
        <v>42770</v>
      </c>
      <c r="H38" s="104">
        <f t="shared" si="12"/>
        <v>0</v>
      </c>
      <c r="I38" s="104">
        <f t="shared" si="12"/>
        <v>0</v>
      </c>
      <c r="J38" s="74"/>
    </row>
    <row r="39" spans="1:10" ht="33.75" customHeight="1">
      <c r="A39" s="88" t="s">
        <v>253</v>
      </c>
      <c r="B39" s="88" t="s">
        <v>254</v>
      </c>
      <c r="C39" s="88" t="s">
        <v>255</v>
      </c>
      <c r="D39" s="87" t="s">
        <v>257</v>
      </c>
      <c r="E39" s="106">
        <f t="shared" si="1"/>
        <v>42770</v>
      </c>
      <c r="F39" s="104"/>
      <c r="G39" s="104">
        <v>42770</v>
      </c>
      <c r="H39" s="105"/>
      <c r="I39" s="104"/>
      <c r="J39" s="74"/>
    </row>
    <row r="40" spans="1:10" ht="27.75" customHeight="1">
      <c r="A40" s="86" t="s">
        <v>161</v>
      </c>
      <c r="B40" s="86"/>
      <c r="C40" s="86"/>
      <c r="D40" s="87" t="s">
        <v>162</v>
      </c>
      <c r="E40" s="106">
        <f t="shared" si="1"/>
        <v>395.15</v>
      </c>
      <c r="F40" s="104">
        <f>F41</f>
        <v>395.15</v>
      </c>
      <c r="G40" s="104">
        <f t="shared" ref="G40:I40" si="13">G41</f>
        <v>0</v>
      </c>
      <c r="H40" s="104">
        <f t="shared" si="13"/>
        <v>0</v>
      </c>
      <c r="I40" s="104">
        <f t="shared" si="13"/>
        <v>0</v>
      </c>
      <c r="J40" s="74"/>
    </row>
    <row r="41" spans="1:10" ht="27.75" customHeight="1">
      <c r="A41" s="86" t="s">
        <v>161</v>
      </c>
      <c r="B41" s="86" t="s">
        <v>138</v>
      </c>
      <c r="C41" s="86"/>
      <c r="D41" s="87" t="s">
        <v>163</v>
      </c>
      <c r="E41" s="106">
        <f t="shared" si="1"/>
        <v>395.15</v>
      </c>
      <c r="F41" s="104">
        <f>SUM(F42)</f>
        <v>395.15</v>
      </c>
      <c r="G41" s="104">
        <f t="shared" ref="G41:I41" si="14">SUM(G42)</f>
        <v>0</v>
      </c>
      <c r="H41" s="104">
        <f t="shared" si="14"/>
        <v>0</v>
      </c>
      <c r="I41" s="104">
        <f t="shared" si="14"/>
        <v>0</v>
      </c>
      <c r="J41" s="74"/>
    </row>
    <row r="42" spans="1:10" ht="27.75" customHeight="1">
      <c r="A42" s="86" t="s">
        <v>161</v>
      </c>
      <c r="B42" s="86" t="s">
        <v>138</v>
      </c>
      <c r="C42" s="86" t="s">
        <v>136</v>
      </c>
      <c r="D42" s="87" t="s">
        <v>164</v>
      </c>
      <c r="E42" s="106">
        <f t="shared" si="1"/>
        <v>395.15</v>
      </c>
      <c r="F42" s="104">
        <f>395.15</f>
        <v>395.15</v>
      </c>
      <c r="G42" s="104"/>
      <c r="H42" s="105"/>
      <c r="I42" s="104"/>
      <c r="J42" s="74"/>
    </row>
    <row r="43" spans="1:10" ht="33.75" customHeight="1">
      <c r="A43" s="86"/>
      <c r="B43" s="86"/>
      <c r="C43" s="86"/>
      <c r="D43" s="92" t="s">
        <v>263</v>
      </c>
      <c r="E43" s="104">
        <f>E8+E18+E21+E35+E40</f>
        <v>179136.9</v>
      </c>
      <c r="F43" s="104">
        <f t="shared" ref="F43:I43" si="15">F8+F18+F21+F35+F40</f>
        <v>5765.4800000000005</v>
      </c>
      <c r="G43" s="104">
        <f t="shared" si="15"/>
        <v>173371.41999999998</v>
      </c>
      <c r="H43" s="104">
        <f t="shared" si="15"/>
        <v>0</v>
      </c>
      <c r="I43" s="104">
        <f t="shared" si="15"/>
        <v>0</v>
      </c>
      <c r="J43" s="74"/>
    </row>
  </sheetData>
  <mergeCells count="10">
    <mergeCell ref="A3:J3"/>
    <mergeCell ref="A5:D5"/>
    <mergeCell ref="A6:C6"/>
    <mergeCell ref="D6:D7"/>
    <mergeCell ref="E5:E7"/>
    <mergeCell ref="F5:F7"/>
    <mergeCell ref="G5:G7"/>
    <mergeCell ref="H5:H7"/>
    <mergeCell ref="I5:I7"/>
    <mergeCell ref="J5:J7"/>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IU23"/>
  <sheetViews>
    <sheetView topLeftCell="A7" workbookViewId="0">
      <selection activeCell="C16" sqref="C16"/>
    </sheetView>
  </sheetViews>
  <sheetFormatPr defaultColWidth="10.6640625" defaultRowHeight="12.75"/>
  <cols>
    <col min="1" max="1" width="39.33203125" style="35" customWidth="1"/>
    <col min="2" max="2" width="17.33203125" style="35" customWidth="1"/>
    <col min="3" max="3" width="31.1640625" style="35" customWidth="1"/>
    <col min="4" max="5" width="17" style="35" customWidth="1"/>
    <col min="6" max="6" width="12.1640625" style="35" customWidth="1"/>
    <col min="7" max="7" width="0" style="35" hidden="1" customWidth="1"/>
    <col min="8" max="8" width="10.6640625" style="35"/>
    <col min="9" max="16384" width="10.6640625" style="5"/>
  </cols>
  <sheetData>
    <row r="1" spans="1:255" ht="24.75" customHeight="1">
      <c r="A1" s="16" t="s">
        <v>123</v>
      </c>
    </row>
    <row r="2" spans="1:255" ht="33" customHeight="1">
      <c r="A2" s="139" t="s">
        <v>239</v>
      </c>
      <c r="B2" s="140"/>
      <c r="C2" s="140"/>
      <c r="D2" s="140"/>
      <c r="E2" s="140"/>
      <c r="F2" s="140"/>
    </row>
    <row r="3" spans="1:255">
      <c r="A3" s="141"/>
      <c r="B3" s="140"/>
      <c r="C3" s="142" t="s">
        <v>0</v>
      </c>
      <c r="D3" s="142"/>
      <c r="E3" s="142"/>
      <c r="F3" s="142"/>
      <c r="G3" s="142"/>
      <c r="H3" s="142"/>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row>
    <row r="4" spans="1:255" ht="19.5" customHeight="1">
      <c r="A4" s="143" t="s">
        <v>46</v>
      </c>
      <c r="B4" s="144"/>
      <c r="C4" s="143" t="s">
        <v>47</v>
      </c>
      <c r="D4" s="145"/>
      <c r="E4" s="145"/>
      <c r="F4" s="145"/>
      <c r="H4" s="146" t="s">
        <v>48</v>
      </c>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row>
    <row r="5" spans="1:255" ht="32.25" customHeight="1">
      <c r="A5" s="37" t="s">
        <v>49</v>
      </c>
      <c r="B5" s="37" t="s">
        <v>50</v>
      </c>
      <c r="C5" s="37" t="s">
        <v>49</v>
      </c>
      <c r="D5" s="37" t="s">
        <v>51</v>
      </c>
      <c r="E5" s="37" t="s">
        <v>52</v>
      </c>
      <c r="F5" s="37" t="s">
        <v>53</v>
      </c>
      <c r="H5" s="147"/>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row>
    <row r="6" spans="1:255" ht="19.5" customHeight="1">
      <c r="A6" s="38" t="s">
        <v>54</v>
      </c>
      <c r="B6" s="97">
        <f>B7+B10</f>
        <v>179136.9</v>
      </c>
      <c r="C6" s="39" t="s">
        <v>6</v>
      </c>
      <c r="D6" s="99">
        <f>SUM(E6:F6)</f>
        <v>6397.52</v>
      </c>
      <c r="E6" s="99">
        <v>6397.52</v>
      </c>
      <c r="F6" s="99"/>
      <c r="H6" s="41"/>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row>
    <row r="7" spans="1:255" ht="19.5" customHeight="1">
      <c r="A7" s="38" t="s">
        <v>55</v>
      </c>
      <c r="B7" s="97">
        <f>SUM(B8:B9)</f>
        <v>179136.9</v>
      </c>
      <c r="C7" s="42" t="s">
        <v>7</v>
      </c>
      <c r="D7" s="99"/>
      <c r="E7" s="99"/>
      <c r="F7" s="99"/>
      <c r="H7" s="41"/>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row>
    <row r="8" spans="1:255" ht="19.5" customHeight="1">
      <c r="A8" s="43" t="s">
        <v>56</v>
      </c>
      <c r="B8" s="97">
        <v>176388.25</v>
      </c>
      <c r="C8" s="42" t="s">
        <v>8</v>
      </c>
      <c r="D8" s="99"/>
      <c r="E8" s="99"/>
      <c r="F8" s="99"/>
      <c r="H8" s="41"/>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row>
    <row r="9" spans="1:255" ht="19.5" customHeight="1">
      <c r="A9" s="38" t="s">
        <v>57</v>
      </c>
      <c r="B9" s="97">
        <v>2748.65</v>
      </c>
      <c r="C9" s="42" t="s">
        <v>9</v>
      </c>
      <c r="D9" s="99"/>
      <c r="E9" s="99"/>
      <c r="F9" s="99"/>
      <c r="H9" s="41"/>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row>
    <row r="10" spans="1:255" ht="19.5" customHeight="1">
      <c r="A10" s="38" t="s">
        <v>58</v>
      </c>
      <c r="B10" s="97"/>
      <c r="C10" s="42" t="s">
        <v>10</v>
      </c>
      <c r="D10" s="99">
        <f t="shared" ref="D10:D13" si="0">SUM(E10:F10)</f>
        <v>2868</v>
      </c>
      <c r="E10" s="99">
        <v>2868</v>
      </c>
      <c r="F10" s="99"/>
      <c r="H10" s="41"/>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row>
    <row r="11" spans="1:255" ht="19.5" customHeight="1">
      <c r="A11" s="38"/>
      <c r="B11" s="97"/>
      <c r="C11" s="95" t="s">
        <v>268</v>
      </c>
      <c r="D11" s="99">
        <f t="shared" si="0"/>
        <v>59119.03</v>
      </c>
      <c r="E11" s="99">
        <v>59119.03</v>
      </c>
      <c r="F11" s="99"/>
      <c r="H11" s="41"/>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row>
    <row r="12" spans="1:255" ht="19.5" customHeight="1">
      <c r="A12" s="38"/>
      <c r="B12" s="97"/>
      <c r="C12" s="95" t="s">
        <v>269</v>
      </c>
      <c r="D12" s="99">
        <f t="shared" si="0"/>
        <v>110357.2</v>
      </c>
      <c r="E12" s="99">
        <v>110357.2</v>
      </c>
      <c r="F12" s="99"/>
      <c r="G12" s="82"/>
      <c r="H12" s="41"/>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row>
    <row r="13" spans="1:255" ht="19.5" customHeight="1">
      <c r="A13" s="38"/>
      <c r="B13" s="97"/>
      <c r="C13" s="95" t="s">
        <v>270</v>
      </c>
      <c r="D13" s="99">
        <f t="shared" si="0"/>
        <v>395.15</v>
      </c>
      <c r="E13" s="99">
        <v>395.15</v>
      </c>
      <c r="F13" s="99"/>
      <c r="H13" s="41"/>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row>
    <row r="14" spans="1:255" ht="19.5" customHeight="1">
      <c r="A14" s="38" t="s">
        <v>59</v>
      </c>
      <c r="B14" s="97"/>
      <c r="C14" s="42"/>
      <c r="D14" s="99"/>
      <c r="E14" s="99"/>
      <c r="F14" s="99"/>
      <c r="H14" s="41"/>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row>
    <row r="15" spans="1:255" ht="19.5" customHeight="1">
      <c r="A15" s="38" t="s">
        <v>55</v>
      </c>
      <c r="B15" s="97"/>
      <c r="C15" s="42"/>
      <c r="D15" s="99"/>
      <c r="E15" s="99"/>
      <c r="F15" s="99"/>
      <c r="H15" s="41"/>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row>
    <row r="16" spans="1:255" ht="19.5" customHeight="1">
      <c r="A16" s="43" t="s">
        <v>56</v>
      </c>
      <c r="B16" s="97"/>
      <c r="C16" s="40"/>
      <c r="D16" s="99"/>
      <c r="E16" s="99"/>
      <c r="F16" s="99"/>
      <c r="H16" s="41"/>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row>
    <row r="17" spans="1:255" ht="19.5" customHeight="1">
      <c r="A17" s="38" t="s">
        <v>60</v>
      </c>
      <c r="B17" s="97"/>
      <c r="C17" s="40"/>
      <c r="D17" s="99"/>
      <c r="E17" s="99"/>
      <c r="F17" s="99"/>
      <c r="H17" s="41"/>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row>
    <row r="18" spans="1:255" ht="19.5" customHeight="1">
      <c r="A18" s="38" t="s">
        <v>58</v>
      </c>
      <c r="B18" s="97"/>
      <c r="C18" s="40"/>
      <c r="D18" s="99"/>
      <c r="E18" s="99"/>
      <c r="F18" s="99"/>
      <c r="H18" s="41"/>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row>
    <row r="19" spans="1:255" ht="19.5" customHeight="1">
      <c r="A19" s="38"/>
      <c r="B19" s="97"/>
      <c r="C19" s="44" t="s">
        <v>61</v>
      </c>
      <c r="D19" s="99"/>
      <c r="E19" s="99"/>
      <c r="F19" s="99"/>
      <c r="H19" s="41"/>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row>
    <row r="20" spans="1:255" ht="19.5" customHeight="1">
      <c r="A20" s="38"/>
      <c r="B20" s="97"/>
      <c r="C20" s="40"/>
      <c r="D20" s="99"/>
      <c r="E20" s="99"/>
      <c r="F20" s="99"/>
      <c r="H20" s="41"/>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row>
    <row r="21" spans="1:255" ht="19.5" customHeight="1">
      <c r="A21" s="38"/>
      <c r="B21" s="97"/>
      <c r="C21" s="40"/>
      <c r="D21" s="99"/>
      <c r="E21" s="99"/>
      <c r="F21" s="99"/>
      <c r="H21" s="41"/>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row>
    <row r="22" spans="1:255" ht="19.5" customHeight="1">
      <c r="A22" s="38"/>
      <c r="B22" s="97"/>
      <c r="C22" s="45"/>
      <c r="D22" s="99"/>
      <c r="E22" s="99"/>
      <c r="F22" s="99"/>
      <c r="H22" s="41"/>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row>
    <row r="23" spans="1:255" ht="19.5" customHeight="1">
      <c r="A23" s="37" t="s">
        <v>62</v>
      </c>
      <c r="B23" s="98">
        <f>B6+B14</f>
        <v>179136.9</v>
      </c>
      <c r="C23" s="46" t="s">
        <v>63</v>
      </c>
      <c r="D23" s="100">
        <f>SUM(D6:D22)</f>
        <v>179136.9</v>
      </c>
      <c r="E23" s="100">
        <f t="shared" ref="E23:F23" si="1">SUM(E6:E22)</f>
        <v>179136.9</v>
      </c>
      <c r="F23" s="100">
        <f t="shared" si="1"/>
        <v>0</v>
      </c>
      <c r="G23" s="47"/>
      <c r="H23" s="48"/>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row>
  </sheetData>
  <mergeCells count="6">
    <mergeCell ref="A2:F2"/>
    <mergeCell ref="A3:B3"/>
    <mergeCell ref="C3:H3"/>
    <mergeCell ref="A4:B4"/>
    <mergeCell ref="C4:F4"/>
    <mergeCell ref="H4:H5"/>
  </mergeCells>
  <phoneticPr fontId="15"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J42"/>
  <sheetViews>
    <sheetView workbookViewId="0">
      <pane xSplit="4" ySplit="6" topLeftCell="E7" activePane="bottomRight" state="frozen"/>
      <selection pane="topRight" activeCell="E1" sqref="E1"/>
      <selection pane="bottomLeft" activeCell="A7" sqref="A7"/>
      <selection pane="bottomRight" activeCell="G10" sqref="G10"/>
    </sheetView>
  </sheetViews>
  <sheetFormatPr defaultRowHeight="12.75"/>
  <cols>
    <col min="1" max="3" width="5.6640625" style="49" customWidth="1"/>
    <col min="4" max="4" width="19" style="50" customWidth="1"/>
    <col min="5" max="10" width="18" style="50" customWidth="1"/>
    <col min="11" max="16384" width="9.33203125" style="50"/>
  </cols>
  <sheetData>
    <row r="1" spans="1:10" ht="20.25">
      <c r="A1" s="16" t="s">
        <v>124</v>
      </c>
    </row>
    <row r="2" spans="1:10" s="36" customFormat="1">
      <c r="A2" s="51"/>
      <c r="B2" s="51"/>
      <c r="C2" s="51"/>
    </row>
    <row r="3" spans="1:10" ht="30" customHeight="1">
      <c r="A3" s="118" t="s">
        <v>119</v>
      </c>
      <c r="B3" s="148"/>
      <c r="C3" s="148"/>
      <c r="D3" s="149"/>
      <c r="E3" s="149"/>
      <c r="F3" s="149"/>
      <c r="G3" s="149"/>
      <c r="H3" s="149"/>
      <c r="I3" s="150"/>
      <c r="J3" s="150"/>
    </row>
    <row r="4" spans="1:10">
      <c r="A4" s="52" t="s">
        <v>64</v>
      </c>
      <c r="B4" s="52"/>
      <c r="C4" s="52"/>
      <c r="D4" s="53"/>
      <c r="E4" s="53"/>
      <c r="F4" s="53"/>
      <c r="G4" s="53"/>
      <c r="H4" s="53"/>
      <c r="I4" s="53"/>
      <c r="J4" s="54" t="s">
        <v>0</v>
      </c>
    </row>
    <row r="5" spans="1:10" s="57" customFormat="1" ht="20.100000000000001" customHeight="1">
      <c r="A5" s="151" t="s">
        <v>65</v>
      </c>
      <c r="B5" s="151"/>
      <c r="C5" s="151"/>
      <c r="D5" s="146" t="s">
        <v>66</v>
      </c>
      <c r="E5" s="146" t="s">
        <v>67</v>
      </c>
      <c r="F5" s="146" t="s">
        <v>68</v>
      </c>
      <c r="G5" s="152" t="s">
        <v>69</v>
      </c>
      <c r="H5" s="152"/>
      <c r="I5" s="152"/>
      <c r="J5" s="146" t="s">
        <v>1</v>
      </c>
    </row>
    <row r="6" spans="1:10" s="57" customFormat="1" ht="20.100000000000001" customHeight="1">
      <c r="A6" s="55" t="s">
        <v>70</v>
      </c>
      <c r="B6" s="55" t="s">
        <v>71</v>
      </c>
      <c r="C6" s="55" t="s">
        <v>72</v>
      </c>
      <c r="D6" s="147"/>
      <c r="E6" s="147"/>
      <c r="F6" s="147"/>
      <c r="G6" s="56" t="s">
        <v>73</v>
      </c>
      <c r="H6" s="56" t="s">
        <v>74</v>
      </c>
      <c r="I6" s="56" t="s">
        <v>75</v>
      </c>
      <c r="J6" s="147"/>
    </row>
    <row r="7" spans="1:10" ht="21.75" customHeight="1">
      <c r="A7" s="86" t="s">
        <v>131</v>
      </c>
      <c r="B7" s="86"/>
      <c r="C7" s="86"/>
      <c r="D7" s="87" t="s">
        <v>264</v>
      </c>
      <c r="E7" s="106">
        <f>F7+G7</f>
        <v>6397.52</v>
      </c>
      <c r="F7" s="107">
        <f>F8</f>
        <v>422.46000000000004</v>
      </c>
      <c r="G7" s="107">
        <f t="shared" ref="G7:I7" si="0">G8</f>
        <v>5975.06</v>
      </c>
      <c r="H7" s="107">
        <f t="shared" si="0"/>
        <v>5975.06</v>
      </c>
      <c r="I7" s="107">
        <f t="shared" si="0"/>
        <v>0</v>
      </c>
      <c r="J7" s="58"/>
    </row>
    <row r="8" spans="1:10" ht="21.75" customHeight="1">
      <c r="A8" s="86" t="s">
        <v>131</v>
      </c>
      <c r="B8" s="86" t="s">
        <v>134</v>
      </c>
      <c r="C8" s="86"/>
      <c r="D8" s="87" t="s">
        <v>135</v>
      </c>
      <c r="E8" s="106">
        <f t="shared" ref="E8:E41" si="1">F8+G8</f>
        <v>6397.52</v>
      </c>
      <c r="F8" s="107">
        <f>SUM(F9:F16)</f>
        <v>422.46000000000004</v>
      </c>
      <c r="G8" s="107">
        <f t="shared" ref="G8:I8" si="2">SUM(G9:G16)</f>
        <v>5975.06</v>
      </c>
      <c r="H8" s="107">
        <f t="shared" si="2"/>
        <v>5975.06</v>
      </c>
      <c r="I8" s="107">
        <f t="shared" si="2"/>
        <v>0</v>
      </c>
      <c r="J8" s="58"/>
    </row>
    <row r="9" spans="1:10" ht="21.75" customHeight="1">
      <c r="A9" s="86" t="s">
        <v>131</v>
      </c>
      <c r="B9" s="86" t="s">
        <v>134</v>
      </c>
      <c r="C9" s="86" t="s">
        <v>136</v>
      </c>
      <c r="D9" s="87" t="s">
        <v>137</v>
      </c>
      <c r="E9" s="106">
        <f t="shared" si="1"/>
        <v>341.97</v>
      </c>
      <c r="F9" s="107">
        <v>341.97</v>
      </c>
      <c r="G9" s="104">
        <f t="shared" ref="G9:G41" si="3">SUM(H9:I9)</f>
        <v>0</v>
      </c>
      <c r="H9" s="104"/>
      <c r="I9" s="104"/>
      <c r="J9" s="58"/>
    </row>
    <row r="10" spans="1:10" ht="21.75" customHeight="1">
      <c r="A10" s="86" t="s">
        <v>131</v>
      </c>
      <c r="B10" s="86" t="s">
        <v>134</v>
      </c>
      <c r="C10" s="86" t="s">
        <v>138</v>
      </c>
      <c r="D10" s="87" t="s">
        <v>139</v>
      </c>
      <c r="E10" s="106">
        <f t="shared" si="1"/>
        <v>3075.3</v>
      </c>
      <c r="F10" s="107"/>
      <c r="G10" s="104">
        <f t="shared" si="3"/>
        <v>3075.3</v>
      </c>
      <c r="H10" s="104">
        <v>3075.3</v>
      </c>
      <c r="I10" s="104"/>
      <c r="J10" s="58"/>
    </row>
    <row r="11" spans="1:10" ht="21.75" customHeight="1">
      <c r="A11" s="86" t="s">
        <v>131</v>
      </c>
      <c r="B11" s="86" t="s">
        <v>134</v>
      </c>
      <c r="C11" s="86" t="s">
        <v>132</v>
      </c>
      <c r="D11" s="87" t="s">
        <v>140</v>
      </c>
      <c r="E11" s="106">
        <f t="shared" si="1"/>
        <v>113.76</v>
      </c>
      <c r="F11" s="107"/>
      <c r="G11" s="104">
        <f t="shared" si="3"/>
        <v>113.76</v>
      </c>
      <c r="H11" s="104">
        <v>113.76</v>
      </c>
      <c r="I11" s="104"/>
      <c r="J11" s="58"/>
    </row>
    <row r="12" spans="1:10" ht="21.75" customHeight="1">
      <c r="A12" s="86" t="s">
        <v>131</v>
      </c>
      <c r="B12" s="86" t="s">
        <v>134</v>
      </c>
      <c r="C12" s="86" t="s">
        <v>141</v>
      </c>
      <c r="D12" s="87" t="s">
        <v>142</v>
      </c>
      <c r="E12" s="106">
        <f t="shared" si="1"/>
        <v>50</v>
      </c>
      <c r="F12" s="107"/>
      <c r="G12" s="104">
        <f t="shared" si="3"/>
        <v>50</v>
      </c>
      <c r="H12" s="104">
        <v>50</v>
      </c>
      <c r="I12" s="104"/>
      <c r="J12" s="58"/>
    </row>
    <row r="13" spans="1:10" ht="27.75" customHeight="1">
      <c r="A13" s="86" t="s">
        <v>131</v>
      </c>
      <c r="B13" s="86" t="s">
        <v>134</v>
      </c>
      <c r="C13" s="86" t="s">
        <v>134</v>
      </c>
      <c r="D13" s="87" t="s">
        <v>143</v>
      </c>
      <c r="E13" s="106">
        <f t="shared" si="1"/>
        <v>2016</v>
      </c>
      <c r="F13" s="107"/>
      <c r="G13" s="104">
        <f t="shared" si="3"/>
        <v>2016</v>
      </c>
      <c r="H13" s="104">
        <v>2016</v>
      </c>
      <c r="I13" s="104"/>
      <c r="J13" s="58"/>
    </row>
    <row r="14" spans="1:10" ht="21.75" customHeight="1">
      <c r="A14" s="88" t="s">
        <v>244</v>
      </c>
      <c r="B14" s="88" t="s">
        <v>245</v>
      </c>
      <c r="C14" s="88" t="s">
        <v>246</v>
      </c>
      <c r="D14" s="87" t="s">
        <v>247</v>
      </c>
      <c r="E14" s="106">
        <f t="shared" si="1"/>
        <v>480</v>
      </c>
      <c r="F14" s="107"/>
      <c r="G14" s="104">
        <f t="shared" si="3"/>
        <v>480</v>
      </c>
      <c r="H14" s="104">
        <v>480</v>
      </c>
      <c r="I14" s="104"/>
      <c r="J14" s="58"/>
    </row>
    <row r="15" spans="1:10" ht="21.75" customHeight="1">
      <c r="A15" s="86" t="s">
        <v>131</v>
      </c>
      <c r="B15" s="86" t="s">
        <v>134</v>
      </c>
      <c r="C15" s="86" t="s">
        <v>145</v>
      </c>
      <c r="D15" s="87" t="s">
        <v>146</v>
      </c>
      <c r="E15" s="106">
        <f t="shared" si="1"/>
        <v>80.489999999999995</v>
      </c>
      <c r="F15" s="107">
        <v>80.489999999999995</v>
      </c>
      <c r="G15" s="104">
        <f t="shared" si="3"/>
        <v>0</v>
      </c>
      <c r="H15" s="104"/>
      <c r="I15" s="104"/>
      <c r="J15" s="58"/>
    </row>
    <row r="16" spans="1:10" ht="27.75" customHeight="1">
      <c r="A16" s="86" t="s">
        <v>131</v>
      </c>
      <c r="B16" s="86" t="s">
        <v>134</v>
      </c>
      <c r="C16" s="86" t="s">
        <v>133</v>
      </c>
      <c r="D16" s="87" t="s">
        <v>265</v>
      </c>
      <c r="E16" s="106">
        <f t="shared" si="1"/>
        <v>240</v>
      </c>
      <c r="F16" s="107"/>
      <c r="G16" s="104">
        <f t="shared" si="3"/>
        <v>240</v>
      </c>
      <c r="H16" s="104">
        <v>240</v>
      </c>
      <c r="I16" s="104"/>
      <c r="J16" s="58"/>
    </row>
    <row r="17" spans="1:10" ht="22.5" customHeight="1">
      <c r="A17" s="86" t="s">
        <v>147</v>
      </c>
      <c r="B17" s="86"/>
      <c r="C17" s="86"/>
      <c r="D17" s="87" t="s">
        <v>266</v>
      </c>
      <c r="E17" s="106">
        <f t="shared" si="1"/>
        <v>2868</v>
      </c>
      <c r="F17" s="93">
        <f>F18</f>
        <v>0</v>
      </c>
      <c r="G17" s="93">
        <f t="shared" ref="G17:I17" si="4">G18</f>
        <v>2868</v>
      </c>
      <c r="H17" s="93">
        <f t="shared" si="4"/>
        <v>2766</v>
      </c>
      <c r="I17" s="93">
        <f t="shared" si="4"/>
        <v>102</v>
      </c>
      <c r="J17" s="58"/>
    </row>
    <row r="18" spans="1:10" ht="22.5" customHeight="1">
      <c r="A18" s="86" t="s">
        <v>147</v>
      </c>
      <c r="B18" s="86" t="s">
        <v>148</v>
      </c>
      <c r="C18" s="86"/>
      <c r="D18" s="87" t="s">
        <v>149</v>
      </c>
      <c r="E18" s="106">
        <f t="shared" si="1"/>
        <v>2868</v>
      </c>
      <c r="F18" s="93">
        <f>SUM(F19)</f>
        <v>0</v>
      </c>
      <c r="G18" s="93">
        <f t="shared" ref="G18:I18" si="5">SUM(G19)</f>
        <v>2868</v>
      </c>
      <c r="H18" s="93">
        <f t="shared" si="5"/>
        <v>2766</v>
      </c>
      <c r="I18" s="93">
        <f t="shared" si="5"/>
        <v>102</v>
      </c>
      <c r="J18" s="58"/>
    </row>
    <row r="19" spans="1:10" ht="22.5" customHeight="1">
      <c r="A19" s="86" t="s">
        <v>147</v>
      </c>
      <c r="B19" s="86" t="s">
        <v>150</v>
      </c>
      <c r="C19" s="86" t="s">
        <v>150</v>
      </c>
      <c r="D19" s="87" t="s">
        <v>151</v>
      </c>
      <c r="E19" s="106">
        <f t="shared" si="1"/>
        <v>2868</v>
      </c>
      <c r="F19" s="93"/>
      <c r="G19" s="104">
        <f t="shared" si="3"/>
        <v>2868</v>
      </c>
      <c r="H19" s="104">
        <v>2766</v>
      </c>
      <c r="I19" s="104">
        <f>102</f>
        <v>102</v>
      </c>
      <c r="J19" s="58"/>
    </row>
    <row r="20" spans="1:10" ht="27.75" customHeight="1">
      <c r="A20" s="86" t="s">
        <v>152</v>
      </c>
      <c r="B20" s="86"/>
      <c r="C20" s="86"/>
      <c r="D20" s="87" t="s">
        <v>267</v>
      </c>
      <c r="E20" s="106">
        <f t="shared" si="1"/>
        <v>59119.03</v>
      </c>
      <c r="F20" s="93">
        <f>F21+F28+F30+F32</f>
        <v>4947.8700000000008</v>
      </c>
      <c r="G20" s="93">
        <f t="shared" ref="G20:I20" si="6">G21+G28+G30+G32</f>
        <v>54171.159999999996</v>
      </c>
      <c r="H20" s="93">
        <f t="shared" si="6"/>
        <v>23578.550000000003</v>
      </c>
      <c r="I20" s="93">
        <f t="shared" si="6"/>
        <v>30592.61</v>
      </c>
      <c r="J20" s="58"/>
    </row>
    <row r="21" spans="1:10" ht="27.75" customHeight="1">
      <c r="A21" s="86" t="s">
        <v>152</v>
      </c>
      <c r="B21" s="86" t="s">
        <v>136</v>
      </c>
      <c r="C21" s="86"/>
      <c r="D21" s="87" t="s">
        <v>153</v>
      </c>
      <c r="E21" s="106">
        <f t="shared" si="1"/>
        <v>7082.9100000000008</v>
      </c>
      <c r="F21" s="93">
        <f>SUM(F22:F27)</f>
        <v>4424.5600000000004</v>
      </c>
      <c r="G21" s="93">
        <f t="shared" ref="G21:I21" si="7">SUM(G22:G27)</f>
        <v>2658.3500000000004</v>
      </c>
      <c r="H21" s="93">
        <f t="shared" si="7"/>
        <v>2658.3500000000004</v>
      </c>
      <c r="I21" s="93">
        <f t="shared" si="7"/>
        <v>0</v>
      </c>
      <c r="J21" s="58"/>
    </row>
    <row r="22" spans="1:10" ht="24" customHeight="1">
      <c r="A22" s="86" t="s">
        <v>152</v>
      </c>
      <c r="B22" s="86" t="s">
        <v>136</v>
      </c>
      <c r="C22" s="86" t="s">
        <v>136</v>
      </c>
      <c r="D22" s="87" t="s">
        <v>137</v>
      </c>
      <c r="E22" s="106">
        <f t="shared" si="1"/>
        <v>2396.21</v>
      </c>
      <c r="F22" s="93">
        <v>2396.21</v>
      </c>
      <c r="G22" s="104">
        <f t="shared" si="3"/>
        <v>0</v>
      </c>
      <c r="H22" s="104"/>
      <c r="I22" s="104"/>
      <c r="J22" s="58"/>
    </row>
    <row r="23" spans="1:10" ht="24" customHeight="1">
      <c r="A23" s="86" t="s">
        <v>152</v>
      </c>
      <c r="B23" s="86" t="s">
        <v>136</v>
      </c>
      <c r="C23" s="86" t="s">
        <v>138</v>
      </c>
      <c r="D23" s="87" t="s">
        <v>139</v>
      </c>
      <c r="E23" s="106">
        <f t="shared" si="1"/>
        <v>938</v>
      </c>
      <c r="F23" s="93"/>
      <c r="G23" s="104">
        <f t="shared" si="3"/>
        <v>938</v>
      </c>
      <c r="H23" s="104">
        <v>938</v>
      </c>
      <c r="I23" s="104"/>
      <c r="J23" s="58"/>
    </row>
    <row r="24" spans="1:10" ht="24" customHeight="1">
      <c r="A24" s="86" t="s">
        <v>152</v>
      </c>
      <c r="B24" s="86" t="s">
        <v>136</v>
      </c>
      <c r="C24" s="86" t="s">
        <v>132</v>
      </c>
      <c r="D24" s="87" t="s">
        <v>154</v>
      </c>
      <c r="E24" s="106">
        <f t="shared" si="1"/>
        <v>784.23</v>
      </c>
      <c r="F24" s="93">
        <v>367.83</v>
      </c>
      <c r="G24" s="104">
        <f t="shared" si="3"/>
        <v>416.4</v>
      </c>
      <c r="H24" s="104">
        <v>416.4</v>
      </c>
      <c r="I24" s="104"/>
      <c r="J24" s="58"/>
    </row>
    <row r="25" spans="1:10" ht="24" customHeight="1">
      <c r="A25" s="88" t="s">
        <v>240</v>
      </c>
      <c r="B25" s="88" t="s">
        <v>241</v>
      </c>
      <c r="C25" s="88" t="s">
        <v>242</v>
      </c>
      <c r="D25" s="87" t="s">
        <v>243</v>
      </c>
      <c r="E25" s="106">
        <f t="shared" si="1"/>
        <v>366</v>
      </c>
      <c r="F25" s="93"/>
      <c r="G25" s="104">
        <f t="shared" si="3"/>
        <v>366</v>
      </c>
      <c r="H25" s="104">
        <v>366</v>
      </c>
      <c r="I25" s="104"/>
      <c r="J25" s="58"/>
    </row>
    <row r="26" spans="1:10" ht="24" customHeight="1">
      <c r="A26" s="86" t="s">
        <v>152</v>
      </c>
      <c r="B26" s="86" t="s">
        <v>136</v>
      </c>
      <c r="C26" s="86" t="s">
        <v>155</v>
      </c>
      <c r="D26" s="87" t="s">
        <v>156</v>
      </c>
      <c r="E26" s="106">
        <f t="shared" si="1"/>
        <v>1574.76</v>
      </c>
      <c r="F26" s="93">
        <v>1176.76</v>
      </c>
      <c r="G26" s="104">
        <f t="shared" si="3"/>
        <v>398</v>
      </c>
      <c r="H26" s="104">
        <v>398</v>
      </c>
      <c r="I26" s="104"/>
      <c r="J26" s="58"/>
    </row>
    <row r="27" spans="1:10" ht="27.75" customHeight="1">
      <c r="A27" s="86" t="s">
        <v>152</v>
      </c>
      <c r="B27" s="86" t="s">
        <v>136</v>
      </c>
      <c r="C27" s="86" t="s">
        <v>144</v>
      </c>
      <c r="D27" s="87" t="s">
        <v>157</v>
      </c>
      <c r="E27" s="106">
        <f t="shared" si="1"/>
        <v>1023.71</v>
      </c>
      <c r="F27" s="93">
        <v>483.76</v>
      </c>
      <c r="G27" s="104">
        <f t="shared" si="3"/>
        <v>539.95000000000005</v>
      </c>
      <c r="H27" s="104">
        <v>539.95000000000005</v>
      </c>
      <c r="I27" s="104"/>
      <c r="J27" s="58"/>
    </row>
    <row r="28" spans="1:10" ht="27.75" customHeight="1">
      <c r="A28" s="88" t="s">
        <v>165</v>
      </c>
      <c r="B28" s="88" t="s">
        <v>166</v>
      </c>
      <c r="C28" s="86"/>
      <c r="D28" s="87" t="s">
        <v>167</v>
      </c>
      <c r="E28" s="106">
        <f t="shared" si="1"/>
        <v>523.30999999999995</v>
      </c>
      <c r="F28" s="93">
        <f>SUM(F29)</f>
        <v>523.30999999999995</v>
      </c>
      <c r="G28" s="93">
        <f t="shared" ref="G28:I28" si="8">SUM(G29)</f>
        <v>0</v>
      </c>
      <c r="H28" s="93">
        <f t="shared" si="8"/>
        <v>0</v>
      </c>
      <c r="I28" s="93">
        <f t="shared" si="8"/>
        <v>0</v>
      </c>
      <c r="J28" s="58"/>
    </row>
    <row r="29" spans="1:10" ht="33" customHeight="1">
      <c r="A29" s="88" t="s">
        <v>165</v>
      </c>
      <c r="B29" s="88" t="s">
        <v>166</v>
      </c>
      <c r="C29" s="88" t="s">
        <v>166</v>
      </c>
      <c r="D29" s="87" t="s">
        <v>168</v>
      </c>
      <c r="E29" s="106">
        <f t="shared" si="1"/>
        <v>523.30999999999995</v>
      </c>
      <c r="F29" s="93">
        <v>523.30999999999995</v>
      </c>
      <c r="G29" s="104">
        <f t="shared" si="3"/>
        <v>0</v>
      </c>
      <c r="H29" s="104"/>
      <c r="I29" s="104"/>
      <c r="J29" s="58"/>
    </row>
    <row r="30" spans="1:10" ht="27.75" customHeight="1">
      <c r="A30" s="88" t="s">
        <v>248</v>
      </c>
      <c r="B30" s="88" t="s">
        <v>249</v>
      </c>
      <c r="C30" s="88"/>
      <c r="D30" s="87" t="s">
        <v>251</v>
      </c>
      <c r="E30" s="106">
        <f t="shared" si="1"/>
        <v>12300</v>
      </c>
      <c r="F30" s="104">
        <f>SUM(F31)</f>
        <v>0</v>
      </c>
      <c r="G30" s="104">
        <f t="shared" ref="G30:I30" si="9">SUM(G31)</f>
        <v>12300</v>
      </c>
      <c r="H30" s="104">
        <f t="shared" si="9"/>
        <v>0</v>
      </c>
      <c r="I30" s="104">
        <f t="shared" si="9"/>
        <v>12300</v>
      </c>
      <c r="J30" s="58"/>
    </row>
    <row r="31" spans="1:10" ht="37.5" customHeight="1">
      <c r="A31" s="88" t="s">
        <v>248</v>
      </c>
      <c r="B31" s="88" t="s">
        <v>249</v>
      </c>
      <c r="C31" s="88" t="s">
        <v>250</v>
      </c>
      <c r="D31" s="87" t="s">
        <v>252</v>
      </c>
      <c r="E31" s="106">
        <f t="shared" si="1"/>
        <v>12300</v>
      </c>
      <c r="F31" s="104"/>
      <c r="G31" s="104">
        <f t="shared" si="3"/>
        <v>12300</v>
      </c>
      <c r="H31" s="104"/>
      <c r="I31" s="104">
        <v>12300</v>
      </c>
      <c r="J31" s="58"/>
    </row>
    <row r="32" spans="1:10" ht="27.75" customHeight="1">
      <c r="A32" s="86" t="s">
        <v>158</v>
      </c>
      <c r="B32" s="86" t="s">
        <v>133</v>
      </c>
      <c r="C32" s="86"/>
      <c r="D32" s="87" t="s">
        <v>159</v>
      </c>
      <c r="E32" s="106">
        <f t="shared" si="1"/>
        <v>39212.81</v>
      </c>
      <c r="F32" s="104">
        <f>SUM(F33)</f>
        <v>0</v>
      </c>
      <c r="G32" s="104">
        <f t="shared" ref="G32:I32" si="10">SUM(G33)</f>
        <v>39212.81</v>
      </c>
      <c r="H32" s="104">
        <f t="shared" si="10"/>
        <v>20920.2</v>
      </c>
      <c r="I32" s="104">
        <f t="shared" si="10"/>
        <v>18292.61</v>
      </c>
      <c r="J32" s="58"/>
    </row>
    <row r="33" spans="1:10" ht="27.75" customHeight="1">
      <c r="A33" s="86" t="s">
        <v>152</v>
      </c>
      <c r="B33" s="86" t="s">
        <v>133</v>
      </c>
      <c r="C33" s="86" t="s">
        <v>136</v>
      </c>
      <c r="D33" s="87" t="s">
        <v>159</v>
      </c>
      <c r="E33" s="106">
        <f t="shared" si="1"/>
        <v>39212.81</v>
      </c>
      <c r="F33" s="104"/>
      <c r="G33" s="104">
        <f t="shared" si="3"/>
        <v>39212.81</v>
      </c>
      <c r="H33" s="104">
        <v>20920.2</v>
      </c>
      <c r="I33" s="104">
        <f>2505+658.41+5000+10129.2</f>
        <v>18292.61</v>
      </c>
      <c r="J33" s="58"/>
    </row>
    <row r="34" spans="1:10" ht="27.75" customHeight="1">
      <c r="A34" s="86" t="s">
        <v>160</v>
      </c>
      <c r="B34" s="86"/>
      <c r="C34" s="86"/>
      <c r="D34" s="87" t="s">
        <v>262</v>
      </c>
      <c r="E34" s="106">
        <f t="shared" si="1"/>
        <v>110357.2</v>
      </c>
      <c r="F34" s="104">
        <f>F35+F37</f>
        <v>0</v>
      </c>
      <c r="G34" s="104">
        <f t="shared" ref="G34:I34" si="11">G35+G37</f>
        <v>110357.2</v>
      </c>
      <c r="H34" s="104">
        <f t="shared" si="11"/>
        <v>67757.2</v>
      </c>
      <c r="I34" s="104">
        <f t="shared" si="11"/>
        <v>42600</v>
      </c>
      <c r="J34" s="58"/>
    </row>
    <row r="35" spans="1:10" ht="27.75" customHeight="1">
      <c r="A35" s="88" t="s">
        <v>253</v>
      </c>
      <c r="B35" s="88" t="s">
        <v>258</v>
      </c>
      <c r="C35" s="86"/>
      <c r="D35" s="87" t="s">
        <v>260</v>
      </c>
      <c r="E35" s="106">
        <f t="shared" si="1"/>
        <v>67587.199999999997</v>
      </c>
      <c r="F35" s="104">
        <f>SUM(F36)</f>
        <v>0</v>
      </c>
      <c r="G35" s="104">
        <f t="shared" ref="G35:I35" si="12">SUM(G36)</f>
        <v>67587.199999999997</v>
      </c>
      <c r="H35" s="104">
        <f t="shared" si="12"/>
        <v>67587.199999999997</v>
      </c>
      <c r="I35" s="104">
        <f t="shared" si="12"/>
        <v>0</v>
      </c>
      <c r="J35" s="58"/>
    </row>
    <row r="36" spans="1:10" ht="27.75" customHeight="1">
      <c r="A36" s="88" t="s">
        <v>253</v>
      </c>
      <c r="B36" s="88" t="s">
        <v>258</v>
      </c>
      <c r="C36" s="88" t="s">
        <v>259</v>
      </c>
      <c r="D36" s="87" t="s">
        <v>261</v>
      </c>
      <c r="E36" s="106">
        <f t="shared" si="1"/>
        <v>67587.199999999997</v>
      </c>
      <c r="F36" s="104"/>
      <c r="G36" s="104">
        <f t="shared" si="3"/>
        <v>67587.199999999997</v>
      </c>
      <c r="H36" s="104">
        <v>67587.199999999997</v>
      </c>
      <c r="I36" s="104"/>
      <c r="J36" s="58"/>
    </row>
    <row r="37" spans="1:10" ht="27.75" customHeight="1">
      <c r="A37" s="88" t="s">
        <v>253</v>
      </c>
      <c r="B37" s="88" t="s">
        <v>254</v>
      </c>
      <c r="C37" s="86"/>
      <c r="D37" s="87" t="s">
        <v>256</v>
      </c>
      <c r="E37" s="106">
        <f t="shared" si="1"/>
        <v>42770</v>
      </c>
      <c r="F37" s="104">
        <f>SUM(F38)</f>
        <v>0</v>
      </c>
      <c r="G37" s="104">
        <f t="shared" ref="G37:I37" si="13">SUM(G38)</f>
        <v>42770</v>
      </c>
      <c r="H37" s="104">
        <f t="shared" si="13"/>
        <v>170</v>
      </c>
      <c r="I37" s="104">
        <f t="shared" si="13"/>
        <v>42600</v>
      </c>
      <c r="J37" s="58"/>
    </row>
    <row r="38" spans="1:10" ht="39" customHeight="1">
      <c r="A38" s="88" t="s">
        <v>253</v>
      </c>
      <c r="B38" s="88" t="s">
        <v>254</v>
      </c>
      <c r="C38" s="88" t="s">
        <v>255</v>
      </c>
      <c r="D38" s="87" t="s">
        <v>257</v>
      </c>
      <c r="E38" s="106">
        <f t="shared" si="1"/>
        <v>42770</v>
      </c>
      <c r="F38" s="104"/>
      <c r="G38" s="104">
        <f t="shared" si="3"/>
        <v>42770</v>
      </c>
      <c r="H38" s="104">
        <v>170</v>
      </c>
      <c r="I38" s="104">
        <v>42600</v>
      </c>
      <c r="J38" s="58"/>
    </row>
    <row r="39" spans="1:10" ht="21" customHeight="1">
      <c r="A39" s="86" t="s">
        <v>161</v>
      </c>
      <c r="B39" s="86"/>
      <c r="C39" s="86"/>
      <c r="D39" s="87" t="s">
        <v>162</v>
      </c>
      <c r="E39" s="106">
        <f t="shared" si="1"/>
        <v>395.15</v>
      </c>
      <c r="F39" s="104">
        <f>F40</f>
        <v>395.15</v>
      </c>
      <c r="G39" s="104">
        <f t="shared" ref="G39:I39" si="14">G40</f>
        <v>0</v>
      </c>
      <c r="H39" s="104">
        <f t="shared" si="14"/>
        <v>0</v>
      </c>
      <c r="I39" s="104">
        <f t="shared" si="14"/>
        <v>0</v>
      </c>
      <c r="J39" s="58"/>
    </row>
    <row r="40" spans="1:10" ht="21" customHeight="1">
      <c r="A40" s="86" t="s">
        <v>161</v>
      </c>
      <c r="B40" s="86" t="s">
        <v>138</v>
      </c>
      <c r="C40" s="86"/>
      <c r="D40" s="87" t="s">
        <v>163</v>
      </c>
      <c r="E40" s="106">
        <f t="shared" si="1"/>
        <v>395.15</v>
      </c>
      <c r="F40" s="104">
        <f>SUM(F41)</f>
        <v>395.15</v>
      </c>
      <c r="G40" s="104">
        <f t="shared" ref="G40:I40" si="15">SUM(G41)</f>
        <v>0</v>
      </c>
      <c r="H40" s="104">
        <f t="shared" si="15"/>
        <v>0</v>
      </c>
      <c r="I40" s="104">
        <f t="shared" si="15"/>
        <v>0</v>
      </c>
      <c r="J40" s="58"/>
    </row>
    <row r="41" spans="1:10" ht="21" customHeight="1">
      <c r="A41" s="86" t="s">
        <v>161</v>
      </c>
      <c r="B41" s="86" t="s">
        <v>138</v>
      </c>
      <c r="C41" s="86" t="s">
        <v>136</v>
      </c>
      <c r="D41" s="87" t="s">
        <v>164</v>
      </c>
      <c r="E41" s="106">
        <f t="shared" si="1"/>
        <v>395.15</v>
      </c>
      <c r="F41" s="104">
        <v>395.15</v>
      </c>
      <c r="G41" s="104">
        <f t="shared" si="3"/>
        <v>0</v>
      </c>
      <c r="H41" s="104"/>
      <c r="I41" s="104"/>
      <c r="J41" s="58"/>
    </row>
    <row r="42" spans="1:10" ht="27.75" customHeight="1">
      <c r="A42" s="86"/>
      <c r="B42" s="86"/>
      <c r="C42" s="86"/>
      <c r="D42" s="92" t="s">
        <v>263</v>
      </c>
      <c r="E42" s="106">
        <f>E7+E17+E20+E34+E39</f>
        <v>179136.9</v>
      </c>
      <c r="F42" s="106">
        <f t="shared" ref="F42:I42" si="16">F7+F17+F20+F34+F39</f>
        <v>5765.4800000000005</v>
      </c>
      <c r="G42" s="106">
        <f t="shared" si="16"/>
        <v>173371.41999999998</v>
      </c>
      <c r="H42" s="106">
        <f t="shared" si="16"/>
        <v>100076.81</v>
      </c>
      <c r="I42" s="106">
        <f t="shared" si="16"/>
        <v>73294.61</v>
      </c>
      <c r="J42" s="58"/>
    </row>
  </sheetData>
  <mergeCells count="7">
    <mergeCell ref="A3:J3"/>
    <mergeCell ref="A5:C5"/>
    <mergeCell ref="D5:D6"/>
    <mergeCell ref="E5:E6"/>
    <mergeCell ref="F5:F6"/>
    <mergeCell ref="G5:I5"/>
    <mergeCell ref="J5:J6"/>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H42"/>
  <sheetViews>
    <sheetView workbookViewId="0">
      <selection activeCell="C12" sqref="C12"/>
    </sheetView>
  </sheetViews>
  <sheetFormatPr defaultRowHeight="12.75"/>
  <cols>
    <col min="1" max="1" width="11.6640625" customWidth="1"/>
    <col min="2" max="2" width="40.33203125" customWidth="1"/>
    <col min="3" max="6" width="22.1640625" customWidth="1"/>
  </cols>
  <sheetData>
    <row r="1" spans="1:8" ht="20.25">
      <c r="A1" s="16" t="s">
        <v>125</v>
      </c>
    </row>
    <row r="2" spans="1:8" ht="18.75">
      <c r="A2" s="155" t="s">
        <v>120</v>
      </c>
      <c r="B2" s="155"/>
      <c r="C2" s="155"/>
      <c r="D2" s="155"/>
      <c r="E2" s="155"/>
      <c r="F2" s="155"/>
    </row>
    <row r="3" spans="1:8" ht="22.5">
      <c r="A3" s="154" t="s">
        <v>77</v>
      </c>
      <c r="B3" s="154"/>
      <c r="C3" s="154"/>
      <c r="D3" s="59"/>
      <c r="F3" s="60" t="s">
        <v>78</v>
      </c>
    </row>
    <row r="4" spans="1:8" ht="18.75" customHeight="1">
      <c r="A4" s="156" t="s">
        <v>79</v>
      </c>
      <c r="B4" s="157"/>
      <c r="C4" s="158" t="s">
        <v>80</v>
      </c>
      <c r="D4" s="159"/>
      <c r="E4" s="157"/>
      <c r="F4" s="146" t="s">
        <v>81</v>
      </c>
    </row>
    <row r="5" spans="1:8" ht="18.75" customHeight="1">
      <c r="A5" s="61" t="s">
        <v>82</v>
      </c>
      <c r="B5" s="61" t="s">
        <v>83</v>
      </c>
      <c r="C5" s="61" t="s">
        <v>84</v>
      </c>
      <c r="D5" s="61" t="s">
        <v>85</v>
      </c>
      <c r="E5" s="61" t="s">
        <v>86</v>
      </c>
      <c r="F5" s="147"/>
      <c r="H5" s="62"/>
    </row>
    <row r="6" spans="1:8" ht="18.75" customHeight="1">
      <c r="A6" s="89"/>
      <c r="B6" s="89" t="s">
        <v>169</v>
      </c>
      <c r="C6" s="90">
        <v>3821.76</v>
      </c>
      <c r="D6" s="90">
        <v>3821.76</v>
      </c>
      <c r="E6" s="90">
        <v>0</v>
      </c>
      <c r="F6" s="81"/>
      <c r="H6" s="62"/>
    </row>
    <row r="7" spans="1:8" ht="18.75" customHeight="1">
      <c r="A7" s="89" t="s">
        <v>170</v>
      </c>
      <c r="B7" s="89" t="s">
        <v>171</v>
      </c>
      <c r="C7" s="90">
        <v>1514.67</v>
      </c>
      <c r="D7" s="90">
        <v>1514.67</v>
      </c>
      <c r="E7" s="90">
        <v>0</v>
      </c>
      <c r="F7" s="81"/>
      <c r="H7" s="62"/>
    </row>
    <row r="8" spans="1:8" ht="18.75" customHeight="1">
      <c r="A8" s="89" t="s">
        <v>172</v>
      </c>
      <c r="B8" s="89" t="s">
        <v>173</v>
      </c>
      <c r="C8" s="90">
        <v>1250.56</v>
      </c>
      <c r="D8" s="90">
        <v>1250.56</v>
      </c>
      <c r="E8" s="90">
        <v>0</v>
      </c>
      <c r="F8" s="81"/>
      <c r="H8" s="62"/>
    </row>
    <row r="9" spans="1:8" ht="18.75" customHeight="1">
      <c r="A9" s="89" t="s">
        <v>174</v>
      </c>
      <c r="B9" s="89" t="s">
        <v>175</v>
      </c>
      <c r="C9" s="90">
        <v>96.22</v>
      </c>
      <c r="D9" s="90">
        <v>96.22</v>
      </c>
      <c r="E9" s="90">
        <v>0</v>
      </c>
      <c r="F9" s="81"/>
      <c r="H9" s="62"/>
    </row>
    <row r="10" spans="1:8" ht="18.75" customHeight="1">
      <c r="A10" s="89" t="s">
        <v>176</v>
      </c>
      <c r="B10" s="89" t="s">
        <v>177</v>
      </c>
      <c r="C10" s="90">
        <v>3.32</v>
      </c>
      <c r="D10" s="90">
        <v>3.32</v>
      </c>
      <c r="E10" s="90">
        <v>0</v>
      </c>
      <c r="F10" s="81"/>
      <c r="H10" s="62"/>
    </row>
    <row r="11" spans="1:8" ht="18.75" customHeight="1">
      <c r="A11" s="89" t="s">
        <v>178</v>
      </c>
      <c r="B11" s="89" t="s">
        <v>179</v>
      </c>
      <c r="C11" s="90">
        <v>433.67999999999995</v>
      </c>
      <c r="D11" s="90">
        <v>433.67999999999995</v>
      </c>
      <c r="E11" s="90">
        <v>0</v>
      </c>
      <c r="F11" s="81"/>
      <c r="H11" s="62"/>
    </row>
    <row r="12" spans="1:8" ht="18.75" customHeight="1">
      <c r="A12" s="89" t="s">
        <v>180</v>
      </c>
      <c r="B12" s="89" t="s">
        <v>181</v>
      </c>
      <c r="C12" s="90">
        <v>523.30999999999995</v>
      </c>
      <c r="D12" s="90">
        <v>523.30999999999995</v>
      </c>
      <c r="E12" s="90">
        <v>0</v>
      </c>
      <c r="F12" s="81"/>
      <c r="H12" s="62"/>
    </row>
    <row r="13" spans="1:8" ht="18.75" customHeight="1">
      <c r="A13" s="89"/>
      <c r="B13" s="89" t="s">
        <v>182</v>
      </c>
      <c r="C13" s="90">
        <v>957.08</v>
      </c>
      <c r="D13" s="90">
        <v>314.27999999999997</v>
      </c>
      <c r="E13" s="90">
        <v>642.79999999999995</v>
      </c>
      <c r="F13" s="81"/>
      <c r="H13" s="62"/>
    </row>
    <row r="14" spans="1:8" ht="18.75" customHeight="1">
      <c r="A14" s="89" t="s">
        <v>183</v>
      </c>
      <c r="B14" s="89" t="s">
        <v>184</v>
      </c>
      <c r="C14" s="90">
        <v>103.11</v>
      </c>
      <c r="D14" s="90">
        <v>0</v>
      </c>
      <c r="E14" s="90">
        <v>103.11</v>
      </c>
      <c r="F14" s="81"/>
      <c r="H14" s="62"/>
    </row>
    <row r="15" spans="1:8" ht="18.75" customHeight="1">
      <c r="A15" s="89" t="s">
        <v>185</v>
      </c>
      <c r="B15" s="89" t="s">
        <v>186</v>
      </c>
      <c r="C15" s="90">
        <v>18.899999999999999</v>
      </c>
      <c r="D15" s="90">
        <v>0</v>
      </c>
      <c r="E15" s="90">
        <v>18.899999999999999</v>
      </c>
      <c r="F15" s="81"/>
      <c r="H15" s="62"/>
    </row>
    <row r="16" spans="1:8" ht="18.75" customHeight="1">
      <c r="A16" s="89" t="s">
        <v>187</v>
      </c>
      <c r="B16" s="89" t="s">
        <v>188</v>
      </c>
      <c r="C16" s="90">
        <v>0.5</v>
      </c>
      <c r="D16" s="90">
        <v>0</v>
      </c>
      <c r="E16" s="90">
        <v>0.5</v>
      </c>
      <c r="F16" s="81"/>
      <c r="H16" s="62"/>
    </row>
    <row r="17" spans="1:8" ht="18.75" customHeight="1">
      <c r="A17" s="89" t="s">
        <v>189</v>
      </c>
      <c r="B17" s="89" t="s">
        <v>190</v>
      </c>
      <c r="C17" s="90">
        <v>3.57</v>
      </c>
      <c r="D17" s="90">
        <v>0</v>
      </c>
      <c r="E17" s="90">
        <v>3.57</v>
      </c>
      <c r="F17" s="81"/>
      <c r="H17" s="62"/>
    </row>
    <row r="18" spans="1:8" ht="18.75" customHeight="1">
      <c r="A18" s="89" t="s">
        <v>191</v>
      </c>
      <c r="B18" s="89" t="s">
        <v>192</v>
      </c>
      <c r="C18" s="90">
        <v>11.3</v>
      </c>
      <c r="D18" s="90">
        <v>0</v>
      </c>
      <c r="E18" s="90">
        <v>11.3</v>
      </c>
      <c r="F18" s="81"/>
      <c r="H18" s="62"/>
    </row>
    <row r="19" spans="1:8" ht="18.75" customHeight="1">
      <c r="A19" s="89" t="s">
        <v>193</v>
      </c>
      <c r="B19" s="89" t="s">
        <v>194</v>
      </c>
      <c r="C19" s="90">
        <v>49.66</v>
      </c>
      <c r="D19" s="90">
        <v>0</v>
      </c>
      <c r="E19" s="90">
        <v>49.66</v>
      </c>
      <c r="F19" s="63"/>
    </row>
    <row r="20" spans="1:8" ht="18.75" customHeight="1">
      <c r="A20" s="89" t="s">
        <v>195</v>
      </c>
      <c r="B20" s="89" t="s">
        <v>196</v>
      </c>
      <c r="C20" s="90">
        <v>11.2</v>
      </c>
      <c r="D20" s="90">
        <v>0</v>
      </c>
      <c r="E20" s="90">
        <v>11.2</v>
      </c>
      <c r="F20" s="63"/>
    </row>
    <row r="21" spans="1:8" ht="18.75" customHeight="1">
      <c r="A21" s="89" t="s">
        <v>197</v>
      </c>
      <c r="B21" s="89" t="s">
        <v>198</v>
      </c>
      <c r="C21" s="90">
        <v>109.09</v>
      </c>
      <c r="D21" s="90">
        <v>0</v>
      </c>
      <c r="E21" s="90">
        <v>109.09</v>
      </c>
      <c r="F21" s="63"/>
    </row>
    <row r="22" spans="1:8" ht="18.75" customHeight="1">
      <c r="A22" s="89" t="s">
        <v>199</v>
      </c>
      <c r="B22" s="89" t="s">
        <v>200</v>
      </c>
      <c r="C22" s="90">
        <v>5</v>
      </c>
      <c r="D22" s="90">
        <v>0</v>
      </c>
      <c r="E22" s="90">
        <v>5</v>
      </c>
      <c r="F22" s="63"/>
    </row>
    <row r="23" spans="1:8" ht="18.75" customHeight="1">
      <c r="A23" s="89" t="s">
        <v>201</v>
      </c>
      <c r="B23" s="89" t="s">
        <v>202</v>
      </c>
      <c r="C23" s="90">
        <v>5.34</v>
      </c>
      <c r="D23" s="90">
        <v>0</v>
      </c>
      <c r="E23" s="90">
        <v>5.34</v>
      </c>
      <c r="F23" s="63"/>
    </row>
    <row r="24" spans="1:8" ht="18.75" customHeight="1">
      <c r="A24" s="89" t="s">
        <v>203</v>
      </c>
      <c r="B24" s="89" t="s">
        <v>204</v>
      </c>
      <c r="C24" s="90">
        <v>3</v>
      </c>
      <c r="D24" s="90">
        <v>0</v>
      </c>
      <c r="E24" s="90">
        <v>3</v>
      </c>
      <c r="F24" s="63"/>
    </row>
    <row r="25" spans="1:8" ht="18.75" customHeight="1">
      <c r="A25" s="89" t="s">
        <v>205</v>
      </c>
      <c r="B25" s="89" t="s">
        <v>206</v>
      </c>
      <c r="C25" s="90">
        <v>38.620000000000005</v>
      </c>
      <c r="D25" s="90">
        <v>0</v>
      </c>
      <c r="E25" s="90">
        <v>38.620000000000005</v>
      </c>
      <c r="F25" s="63"/>
    </row>
    <row r="26" spans="1:8" ht="18.75" customHeight="1">
      <c r="A26" s="89" t="s">
        <v>207</v>
      </c>
      <c r="B26" s="89" t="s">
        <v>208</v>
      </c>
      <c r="C26" s="90">
        <v>11.73</v>
      </c>
      <c r="D26" s="90">
        <v>0</v>
      </c>
      <c r="E26" s="90">
        <v>11.73</v>
      </c>
      <c r="F26" s="63"/>
    </row>
    <row r="27" spans="1:8" ht="18.75" customHeight="1">
      <c r="A27" s="89" t="s">
        <v>209</v>
      </c>
      <c r="B27" s="89" t="s">
        <v>210</v>
      </c>
      <c r="C27" s="90">
        <v>80.72</v>
      </c>
      <c r="D27" s="90">
        <v>0</v>
      </c>
      <c r="E27" s="90">
        <v>80.72</v>
      </c>
      <c r="F27" s="63"/>
    </row>
    <row r="28" spans="1:8" ht="18.75" customHeight="1">
      <c r="A28" s="89" t="s">
        <v>211</v>
      </c>
      <c r="B28" s="89" t="s">
        <v>212</v>
      </c>
      <c r="C28" s="90">
        <v>14.37</v>
      </c>
      <c r="D28" s="90">
        <v>0</v>
      </c>
      <c r="E28" s="90">
        <v>14.37</v>
      </c>
      <c r="F28" s="63"/>
    </row>
    <row r="29" spans="1:8" ht="18.75" customHeight="1">
      <c r="A29" s="89" t="s">
        <v>213</v>
      </c>
      <c r="B29" s="89" t="s">
        <v>214</v>
      </c>
      <c r="C29" s="90">
        <v>58.809999999999995</v>
      </c>
      <c r="D29" s="90">
        <v>0</v>
      </c>
      <c r="E29" s="90">
        <v>58.809999999999995</v>
      </c>
      <c r="F29" s="63"/>
    </row>
    <row r="30" spans="1:8" ht="18.75" customHeight="1">
      <c r="A30" s="89" t="s">
        <v>215</v>
      </c>
      <c r="B30" s="89" t="s">
        <v>216</v>
      </c>
      <c r="C30" s="90">
        <v>47.63</v>
      </c>
      <c r="D30" s="90">
        <v>0</v>
      </c>
      <c r="E30" s="90">
        <v>47.63</v>
      </c>
      <c r="F30" s="63"/>
    </row>
    <row r="31" spans="1:8" ht="18.75" customHeight="1">
      <c r="A31" s="89" t="s">
        <v>217</v>
      </c>
      <c r="B31" s="89" t="s">
        <v>218</v>
      </c>
      <c r="C31" s="90">
        <v>51.94</v>
      </c>
      <c r="D31" s="90">
        <v>0</v>
      </c>
      <c r="E31" s="90">
        <v>51.94</v>
      </c>
      <c r="F31" s="63"/>
    </row>
    <row r="32" spans="1:8" ht="18.75" customHeight="1">
      <c r="A32" s="89" t="s">
        <v>219</v>
      </c>
      <c r="B32" s="89" t="s">
        <v>220</v>
      </c>
      <c r="C32" s="90">
        <v>314.27999999999997</v>
      </c>
      <c r="D32" s="90">
        <v>314.27999999999997</v>
      </c>
      <c r="E32" s="90">
        <v>0</v>
      </c>
      <c r="F32" s="63"/>
    </row>
    <row r="33" spans="1:6" ht="18.75" customHeight="1">
      <c r="A33" s="89" t="s">
        <v>221</v>
      </c>
      <c r="B33" s="89" t="s">
        <v>222</v>
      </c>
      <c r="C33" s="90">
        <v>18.309999999999999</v>
      </c>
      <c r="D33" s="90">
        <v>0</v>
      </c>
      <c r="E33" s="90">
        <v>18.309999999999999</v>
      </c>
      <c r="F33" s="63"/>
    </row>
    <row r="34" spans="1:6" ht="18.75" customHeight="1">
      <c r="A34" s="89"/>
      <c r="B34" s="89" t="s">
        <v>223</v>
      </c>
      <c r="C34" s="90">
        <v>983.14</v>
      </c>
      <c r="D34" s="90">
        <v>983.14</v>
      </c>
      <c r="E34" s="90">
        <v>0</v>
      </c>
      <c r="F34" s="63"/>
    </row>
    <row r="35" spans="1:6" ht="18.75" customHeight="1">
      <c r="A35" s="89" t="s">
        <v>224</v>
      </c>
      <c r="B35" s="89" t="s">
        <v>225</v>
      </c>
      <c r="C35" s="90">
        <v>164.79</v>
      </c>
      <c r="D35" s="90">
        <v>164.79</v>
      </c>
      <c r="E35" s="90">
        <v>0</v>
      </c>
      <c r="F35" s="63"/>
    </row>
    <row r="36" spans="1:6" ht="18.75" customHeight="1">
      <c r="A36" s="89" t="s">
        <v>226</v>
      </c>
      <c r="B36" s="89" t="s">
        <v>227</v>
      </c>
      <c r="C36" s="90">
        <v>419.52</v>
      </c>
      <c r="D36" s="90">
        <v>419.52</v>
      </c>
      <c r="E36" s="91">
        <v>0</v>
      </c>
      <c r="F36" s="63"/>
    </row>
    <row r="37" spans="1:6" ht="18.75" customHeight="1">
      <c r="A37" s="89" t="s">
        <v>228</v>
      </c>
      <c r="B37" s="89" t="s">
        <v>229</v>
      </c>
      <c r="C37" s="90">
        <v>3.68</v>
      </c>
      <c r="D37" s="90">
        <v>3.68</v>
      </c>
      <c r="E37" s="91">
        <v>0</v>
      </c>
      <c r="F37" s="63"/>
    </row>
    <row r="38" spans="1:6" ht="18.75" customHeight="1">
      <c r="A38" s="89" t="s">
        <v>230</v>
      </c>
      <c r="B38" s="89" t="s">
        <v>231</v>
      </c>
      <c r="C38" s="90">
        <v>395.15</v>
      </c>
      <c r="D38" s="90">
        <v>395.15</v>
      </c>
      <c r="E38" s="91">
        <v>0</v>
      </c>
      <c r="F38" s="63"/>
    </row>
    <row r="39" spans="1:6" ht="18.75" customHeight="1">
      <c r="A39" s="89"/>
      <c r="B39" s="89" t="s">
        <v>232</v>
      </c>
      <c r="C39" s="90">
        <v>3.5</v>
      </c>
      <c r="D39" s="90">
        <v>0</v>
      </c>
      <c r="E39" s="91">
        <v>3.5</v>
      </c>
      <c r="F39" s="63"/>
    </row>
    <row r="40" spans="1:6" ht="18.75" customHeight="1">
      <c r="A40" s="89" t="s">
        <v>233</v>
      </c>
      <c r="B40" s="89" t="s">
        <v>234</v>
      </c>
      <c r="C40" s="90">
        <v>2</v>
      </c>
      <c r="D40" s="90">
        <v>0</v>
      </c>
      <c r="E40" s="91">
        <v>2</v>
      </c>
      <c r="F40" s="63"/>
    </row>
    <row r="41" spans="1:6" ht="18.75" customHeight="1">
      <c r="A41" s="89" t="s">
        <v>235</v>
      </c>
      <c r="B41" s="89" t="s">
        <v>236</v>
      </c>
      <c r="C41" s="90">
        <v>1.5</v>
      </c>
      <c r="D41" s="90">
        <v>0</v>
      </c>
      <c r="E41" s="91">
        <v>1.5</v>
      </c>
      <c r="F41" s="63"/>
    </row>
    <row r="42" spans="1:6" ht="18.75" customHeight="1">
      <c r="A42" s="153" t="s">
        <v>76</v>
      </c>
      <c r="B42" s="144"/>
      <c r="C42" s="90">
        <v>5765.48</v>
      </c>
      <c r="D42" s="90">
        <v>5119.18</v>
      </c>
      <c r="E42" s="91">
        <v>646.29999999999995</v>
      </c>
      <c r="F42" s="63"/>
    </row>
  </sheetData>
  <mergeCells count="6">
    <mergeCell ref="A42:B42"/>
    <mergeCell ref="A3:C3"/>
    <mergeCell ref="A2:F2"/>
    <mergeCell ref="A4:B4"/>
    <mergeCell ref="C4:E4"/>
    <mergeCell ref="F4:F5"/>
  </mergeCells>
  <phoneticPr fontId="15"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G25"/>
  <sheetViews>
    <sheetView tabSelected="1" topLeftCell="A13" workbookViewId="0">
      <selection activeCell="E9" sqref="E9"/>
    </sheetView>
  </sheetViews>
  <sheetFormatPr defaultRowHeight="12.75"/>
  <cols>
    <col min="1" max="1" width="29.6640625" style="50" customWidth="1"/>
    <col min="2" max="2" width="17.1640625" style="50" customWidth="1"/>
    <col min="3" max="3" width="17.1640625" style="65" customWidth="1"/>
    <col min="4" max="5" width="23.1640625" style="65" customWidth="1"/>
    <col min="6" max="6" width="21.33203125" style="50" customWidth="1"/>
    <col min="7" max="7" width="14" style="50" customWidth="1"/>
    <col min="8" max="16384" width="9.33203125" style="50"/>
  </cols>
  <sheetData>
    <row r="1" spans="1:7" ht="20.25">
      <c r="A1" s="64" t="s">
        <v>126</v>
      </c>
      <c r="B1" s="64"/>
    </row>
    <row r="2" spans="1:7" s="36" customFormat="1">
      <c r="A2" s="1" t="s">
        <v>95</v>
      </c>
      <c r="B2" s="1"/>
      <c r="C2" s="65"/>
      <c r="D2" s="65"/>
      <c r="E2" s="65"/>
    </row>
    <row r="3" spans="1:7" ht="30" customHeight="1">
      <c r="A3" s="118" t="s">
        <v>121</v>
      </c>
      <c r="B3" s="118"/>
      <c r="C3" s="149"/>
      <c r="D3" s="149"/>
      <c r="E3" s="149"/>
      <c r="F3" s="149"/>
      <c r="G3" s="149"/>
    </row>
    <row r="4" spans="1:7">
      <c r="A4" s="53"/>
      <c r="B4" s="53"/>
      <c r="C4" s="66"/>
      <c r="D4" s="67"/>
      <c r="E4" s="67"/>
      <c r="G4" s="68" t="s">
        <v>96</v>
      </c>
    </row>
    <row r="5" spans="1:7" s="69" customFormat="1" ht="48" customHeight="1">
      <c r="A5" s="2" t="s">
        <v>2</v>
      </c>
      <c r="B5" s="26" t="s">
        <v>97</v>
      </c>
      <c r="C5" s="26" t="s">
        <v>98</v>
      </c>
      <c r="D5" s="79" t="s">
        <v>114</v>
      </c>
      <c r="E5" s="79" t="s">
        <v>113</v>
      </c>
      <c r="F5" s="77" t="s">
        <v>99</v>
      </c>
      <c r="G5" s="2" t="s">
        <v>1</v>
      </c>
    </row>
    <row r="6" spans="1:7" s="57" customFormat="1" ht="20.25" customHeight="1">
      <c r="A6" s="2" t="s">
        <v>76</v>
      </c>
      <c r="B6" s="102">
        <f>SUM(B7:B9)</f>
        <v>156.79</v>
      </c>
      <c r="C6" s="102">
        <f>SUM(C7:C9)</f>
        <v>137.66</v>
      </c>
      <c r="D6" s="109">
        <v>-0.122</v>
      </c>
      <c r="E6" s="115"/>
      <c r="F6" s="112">
        <v>7.6999999999999996E-4</v>
      </c>
      <c r="G6" s="70"/>
    </row>
    <row r="7" spans="1:7" ht="102" customHeight="1">
      <c r="A7" s="58" t="s">
        <v>100</v>
      </c>
      <c r="B7" s="103">
        <v>0</v>
      </c>
      <c r="C7" s="103">
        <v>5</v>
      </c>
      <c r="D7" s="110">
        <v>1</v>
      </c>
      <c r="E7" s="117" t="s">
        <v>273</v>
      </c>
      <c r="F7" s="114">
        <v>3.0000000000000001E-5</v>
      </c>
      <c r="G7" s="78"/>
    </row>
    <row r="8" spans="1:7" ht="53.25" customHeight="1">
      <c r="A8" s="58" t="s">
        <v>101</v>
      </c>
      <c r="B8" s="101">
        <v>92.88</v>
      </c>
      <c r="C8" s="103">
        <v>80.72</v>
      </c>
      <c r="D8" s="111">
        <v>-0.13089999999999999</v>
      </c>
      <c r="E8" s="117" t="s">
        <v>271</v>
      </c>
      <c r="F8" s="113">
        <v>4.4999999999999999E-4</v>
      </c>
      <c r="G8" s="58"/>
    </row>
    <row r="9" spans="1:7" ht="20.25" customHeight="1">
      <c r="A9" s="58" t="s">
        <v>102</v>
      </c>
      <c r="B9" s="101">
        <v>63.91</v>
      </c>
      <c r="C9" s="103">
        <v>51.94</v>
      </c>
      <c r="D9" s="111">
        <v>-0.18729999999999999</v>
      </c>
      <c r="E9" s="116"/>
      <c r="F9" s="113">
        <v>2.9E-4</v>
      </c>
      <c r="G9" s="58"/>
    </row>
    <row r="10" spans="1:7" ht="57.75" customHeight="1">
      <c r="A10" s="58" t="s">
        <v>103</v>
      </c>
      <c r="B10" s="101">
        <v>63.91</v>
      </c>
      <c r="C10" s="103">
        <v>51.94</v>
      </c>
      <c r="D10" s="111">
        <v>-0.18729999999999999</v>
      </c>
      <c r="E10" s="117" t="s">
        <v>272</v>
      </c>
      <c r="F10" s="113">
        <v>2.9E-4</v>
      </c>
      <c r="G10" s="58"/>
    </row>
    <row r="11" spans="1:7" ht="20.25" customHeight="1">
      <c r="A11" s="58" t="s">
        <v>104</v>
      </c>
      <c r="B11" s="71" t="s">
        <v>87</v>
      </c>
      <c r="C11" s="71" t="s">
        <v>87</v>
      </c>
      <c r="D11" s="71" t="s">
        <v>87</v>
      </c>
      <c r="E11" s="71" t="s">
        <v>87</v>
      </c>
      <c r="F11" s="71" t="s">
        <v>87</v>
      </c>
      <c r="G11" s="78"/>
    </row>
    <row r="13" spans="1:7" s="36" customFormat="1">
      <c r="A13" s="168" t="s">
        <v>105</v>
      </c>
      <c r="B13" s="160"/>
      <c r="C13" s="160"/>
      <c r="D13" s="160"/>
      <c r="E13" s="160"/>
      <c r="F13" s="160"/>
    </row>
    <row r="14" spans="1:7" s="36" customFormat="1">
      <c r="A14" s="5" t="s">
        <v>106</v>
      </c>
      <c r="C14" s="65"/>
      <c r="D14" s="65"/>
      <c r="E14" s="65"/>
    </row>
    <row r="15" spans="1:7" s="36" customFormat="1">
      <c r="A15" s="36" t="s">
        <v>107</v>
      </c>
      <c r="C15" s="65"/>
      <c r="D15" s="65"/>
      <c r="E15" s="65"/>
    </row>
    <row r="16" spans="1:7" s="36" customFormat="1">
      <c r="A16" s="36" t="s">
        <v>108</v>
      </c>
      <c r="C16" s="65"/>
      <c r="D16" s="65"/>
      <c r="E16" s="65"/>
    </row>
    <row r="17" spans="1:7" s="36" customFormat="1">
      <c r="A17" s="5" t="s">
        <v>109</v>
      </c>
      <c r="C17" s="65"/>
      <c r="D17" s="65"/>
      <c r="E17" s="65"/>
    </row>
    <row r="18" spans="1:7" s="36" customFormat="1">
      <c r="A18" s="5" t="s">
        <v>110</v>
      </c>
      <c r="B18" s="5"/>
      <c r="C18" s="65"/>
      <c r="D18" s="65"/>
      <c r="E18" s="65"/>
    </row>
    <row r="19" spans="1:7" s="4" customFormat="1" ht="25.5" customHeight="1">
      <c r="A19" s="161" t="s">
        <v>111</v>
      </c>
      <c r="B19" s="161"/>
      <c r="C19" s="161"/>
      <c r="D19" s="161"/>
      <c r="E19" s="161"/>
      <c r="F19" s="161"/>
      <c r="G19" s="161"/>
    </row>
    <row r="20" spans="1:7" s="36" customFormat="1" ht="21.75" customHeight="1">
      <c r="A20" s="162" t="s">
        <v>112</v>
      </c>
      <c r="B20" s="162"/>
      <c r="C20" s="162"/>
      <c r="D20" s="162"/>
      <c r="E20" s="162"/>
      <c r="F20" s="162"/>
      <c r="G20" s="162"/>
    </row>
    <row r="21" spans="1:7" s="36" customFormat="1">
      <c r="C21" s="65"/>
      <c r="D21" s="65"/>
      <c r="E21" s="65"/>
    </row>
    <row r="22" spans="1:7" s="36" customFormat="1">
      <c r="C22" s="65"/>
      <c r="D22" s="65"/>
      <c r="E22" s="65"/>
    </row>
    <row r="23" spans="1:7" s="36" customFormat="1">
      <c r="C23" s="65"/>
      <c r="D23" s="65"/>
      <c r="E23" s="65"/>
    </row>
    <row r="24" spans="1:7" s="36" customFormat="1">
      <c r="C24" s="65"/>
      <c r="D24" s="65"/>
      <c r="E24" s="65"/>
    </row>
    <row r="25" spans="1:7" s="36" customFormat="1">
      <c r="C25" s="65"/>
      <c r="D25" s="65"/>
      <c r="E25" s="65"/>
    </row>
  </sheetData>
  <mergeCells count="4">
    <mergeCell ref="A3:G3"/>
    <mergeCell ref="A13:F13"/>
    <mergeCell ref="A19:G19"/>
    <mergeCell ref="A20:G20"/>
  </mergeCells>
  <phoneticPr fontId="15" type="noConversion"/>
  <pageMargins left="0.7" right="0.7" top="0.4" bottom="0.38"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F12"/>
  <sheetViews>
    <sheetView workbookViewId="0">
      <selection activeCell="B7" sqref="B7"/>
    </sheetView>
  </sheetViews>
  <sheetFormatPr defaultRowHeight="12.75"/>
  <cols>
    <col min="1" max="6" width="20.1640625" style="28" customWidth="1"/>
    <col min="7" max="16384" width="9.33203125" style="28"/>
  </cols>
  <sheetData>
    <row r="1" spans="1:6" ht="20.25">
      <c r="A1" s="16" t="s">
        <v>127</v>
      </c>
    </row>
    <row r="2" spans="1:6" ht="20.25">
      <c r="A2" s="163" t="s">
        <v>122</v>
      </c>
      <c r="B2" s="163"/>
      <c r="C2" s="163"/>
      <c r="D2" s="163"/>
      <c r="E2" s="163"/>
      <c r="F2" s="163"/>
    </row>
    <row r="3" spans="1:6">
      <c r="F3" s="72" t="s">
        <v>88</v>
      </c>
    </row>
    <row r="4" spans="1:6" ht="21.75" customHeight="1">
      <c r="A4" s="164" t="s">
        <v>89</v>
      </c>
      <c r="B4" s="164" t="s">
        <v>90</v>
      </c>
      <c r="C4" s="165" t="s">
        <v>91</v>
      </c>
      <c r="D4" s="166"/>
      <c r="E4" s="167"/>
      <c r="F4" s="73" t="s">
        <v>48</v>
      </c>
    </row>
    <row r="5" spans="1:6" ht="21.75" customHeight="1">
      <c r="A5" s="164"/>
      <c r="B5" s="164"/>
      <c r="C5" s="73" t="s">
        <v>51</v>
      </c>
      <c r="D5" s="73" t="s">
        <v>35</v>
      </c>
      <c r="E5" s="73" t="s">
        <v>36</v>
      </c>
      <c r="F5" s="73"/>
    </row>
    <row r="6" spans="1:6" ht="24.75" customHeight="1">
      <c r="A6" s="74"/>
      <c r="B6" s="74"/>
      <c r="C6" s="74"/>
      <c r="D6" s="74"/>
      <c r="E6" s="74"/>
      <c r="F6" s="74"/>
    </row>
    <row r="7" spans="1:6" ht="24.75" customHeight="1">
      <c r="A7" s="74"/>
      <c r="B7" s="74"/>
      <c r="C7" s="74"/>
      <c r="D7" s="74"/>
      <c r="E7" s="74"/>
      <c r="F7" s="74"/>
    </row>
    <row r="8" spans="1:6" ht="24.75" customHeight="1">
      <c r="A8" s="74"/>
      <c r="B8" s="74"/>
      <c r="C8" s="74"/>
      <c r="D8" s="74"/>
      <c r="E8" s="74"/>
      <c r="F8" s="74"/>
    </row>
    <row r="9" spans="1:6" ht="24.75" customHeight="1">
      <c r="A9" s="74"/>
      <c r="B9" s="74"/>
      <c r="C9" s="74"/>
      <c r="D9" s="74"/>
      <c r="E9" s="74"/>
      <c r="F9" s="74"/>
    </row>
    <row r="10" spans="1:6" ht="24.75" customHeight="1">
      <c r="A10" s="74"/>
      <c r="B10" s="74"/>
      <c r="C10" s="74"/>
      <c r="D10" s="74"/>
      <c r="E10" s="74"/>
      <c r="F10" s="74"/>
    </row>
    <row r="11" spans="1:6" ht="24.75" customHeight="1">
      <c r="A11" s="74"/>
      <c r="B11" s="74"/>
      <c r="C11" s="74"/>
      <c r="D11" s="74"/>
      <c r="E11" s="74"/>
      <c r="F11" s="74"/>
    </row>
    <row r="12" spans="1:6" ht="24.75" customHeight="1">
      <c r="A12" s="74"/>
      <c r="B12" s="73" t="s">
        <v>51</v>
      </c>
      <c r="C12" s="74"/>
      <c r="D12" s="74"/>
      <c r="E12" s="74"/>
      <c r="F12" s="74"/>
    </row>
  </sheetData>
  <mergeCells count="4">
    <mergeCell ref="A2:F2"/>
    <mergeCell ref="A4:A5"/>
    <mergeCell ref="B4:B5"/>
    <mergeCell ref="C4:E4"/>
  </mergeCells>
  <phoneticPr fontId="15"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表1部门收支预算总表</vt:lpstr>
      <vt:lpstr>表2部门收入总表</vt:lpstr>
      <vt:lpstr>表3部门支出总表</vt:lpstr>
      <vt:lpstr>表4财政拨款收支总表</vt:lpstr>
      <vt:lpstr>表5一般公共预算支出表</vt:lpstr>
      <vt:lpstr>表6一般公共预算基本支出表</vt:lpstr>
      <vt:lpstr>表7一般公共预算“三公”经费财政拨款支出</vt:lpstr>
      <vt:lpstr>表8政府性基金预算支出表</vt:lpstr>
      <vt:lpstr>表2部门收入总表!Print_Titles</vt:lpstr>
      <vt:lpstr>表3部门支出总表!Print_Titles</vt:lpstr>
      <vt:lpstr>表5一般公共预算支出表!Print_Titles</vt:lpstr>
      <vt:lpstr>表6一般公共预算基本支出表!Print_Titles</vt:lpstr>
    </vt:vector>
  </TitlesOfParts>
  <Manager/>
  <Company>gzcz</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CurUserName</dc:creator>
  <cp:keywords/>
  <dc:description/>
  <cp:lastModifiedBy>微软用户</cp:lastModifiedBy>
  <cp:revision/>
  <cp:lastPrinted>2017-02-06T02:18:59Z</cp:lastPrinted>
  <dcterms:created xsi:type="dcterms:W3CDTF">2013-03-03T08:22:18Z</dcterms:created>
  <dcterms:modified xsi:type="dcterms:W3CDTF">2017-02-06T02:19:16Z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2052-9.1.0.4953</vt:lpwstr>
  </property>
</Properties>
</file>